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600" yWindow="450" windowWidth="13155" windowHeight="9120" firstSheet="1" activeTab="8"/>
  </bookViews>
  <sheets>
    <sheet name="L 1 Kurva S (kegiatan)" sheetId="1" state="hidden" r:id="rId1"/>
    <sheet name="1.2 Wkt Jdwl Plks" sheetId="10" r:id="rId2"/>
    <sheet name="2Tabel 2.1" sheetId="8" r:id="rId3"/>
    <sheet name="3Tabel 2.2" sheetId="9" r:id="rId4"/>
    <sheet name="4.Kurva Fisik" sheetId="14" r:id="rId5"/>
    <sheet name="L2 Capaian Output_rev okt12" sheetId="2" state="hidden" r:id="rId6"/>
    <sheet name="L2 Capaian Output_Contoh" sheetId="5" state="hidden" r:id="rId7"/>
    <sheet name="5.Kurva Uang" sheetId="16" r:id="rId8"/>
    <sheet name="6.cAPAIAN" sheetId="11" r:id="rId9"/>
  </sheets>
  <externalReferences>
    <externalReference r:id="rId10"/>
  </externalReferences>
  <definedNames>
    <definedName name="_xlnm.Print_Area" localSheetId="2">'2Tabel 2.1'!$A$1:$L$33</definedName>
    <definedName name="_xlnm.Print_Area" localSheetId="4" xml:space="preserve">    '4.Kurva Fisik'!$A$1:$P$62</definedName>
    <definedName name="_xlnm.Print_Area" localSheetId="7">'5.Kurva Uang'!$A$1:$P$35</definedName>
    <definedName name="_xlnm.Print_Area" localSheetId="8">'6.cAPAIAN'!$A$1:$M$46</definedName>
    <definedName name="_xlnm.Print_Area" localSheetId="0">'L 1 Kurva S (kegiatan)'!$A$1:$R$42</definedName>
    <definedName name="_xlnm.Print_Area" localSheetId="6">'L2 Capaian Output_Contoh'!$A$1:$P$41</definedName>
    <definedName name="_xlnm.Print_Area" localSheetId="5">'L2 Capaian Output_rev okt12'!$A$1:$P$72</definedName>
    <definedName name="_xlnm.Print_Titles" localSheetId="6">'L2 Capaian Output_Contoh'!$16:$16</definedName>
    <definedName name="_xlnm.Print_Titles" localSheetId="5">'L2 Capaian Output_rev okt12'!$16:$16</definedName>
  </definedNames>
  <calcPr calcId="124519"/>
</workbook>
</file>

<file path=xl/calcChain.xml><?xml version="1.0" encoding="utf-8"?>
<calcChain xmlns="http://schemas.openxmlformats.org/spreadsheetml/2006/main">
  <c r="O34" i="16"/>
  <c r="I32" i="8"/>
  <c r="I16"/>
  <c r="I15"/>
  <c r="I14"/>
  <c r="I13"/>
  <c r="I12"/>
  <c r="H20"/>
  <c r="F16"/>
  <c r="M15" s="1"/>
  <c r="N15" s="1"/>
  <c r="F15"/>
  <c r="F14"/>
  <c r="F20" i="11" s="1"/>
  <c r="J20" s="1"/>
  <c r="K20" s="1"/>
  <c r="F12" i="8"/>
  <c r="F18" i="11" s="1"/>
  <c r="F22"/>
  <c r="F21"/>
  <c r="J21" s="1"/>
  <c r="K21" s="1"/>
  <c r="N34" i="16"/>
  <c r="E15" i="9"/>
  <c r="E14"/>
  <c r="F14" s="1"/>
  <c r="E32" i="8"/>
  <c r="C31" i="10"/>
  <c r="C10"/>
  <c r="C18"/>
  <c r="C21"/>
  <c r="C26"/>
  <c r="D10"/>
  <c r="D31"/>
  <c r="G11" i="8"/>
  <c r="G22"/>
  <c r="G27"/>
  <c r="O33" i="14"/>
  <c r="N33"/>
  <c r="K37" i="11"/>
  <c r="K36"/>
  <c r="H39"/>
  <c r="I39"/>
  <c r="J30" i="8"/>
  <c r="J29"/>
  <c r="J28"/>
  <c r="J25"/>
  <c r="J24"/>
  <c r="J23"/>
  <c r="J20"/>
  <c r="J12"/>
  <c r="J16"/>
  <c r="J15"/>
  <c r="J14"/>
  <c r="J13"/>
  <c r="J22" i="11"/>
  <c r="K22" s="1"/>
  <c r="J19"/>
  <c r="K19" s="1"/>
  <c r="E39"/>
  <c r="E22"/>
  <c r="E21"/>
  <c r="E20"/>
  <c r="E19"/>
  <c r="E18"/>
  <c r="G22"/>
  <c r="G19"/>
  <c r="C39"/>
  <c r="H11" i="8"/>
  <c r="H22"/>
  <c r="J34" i="16"/>
  <c r="K34" s="1"/>
  <c r="L34" s="1"/>
  <c r="M34" s="1"/>
  <c r="I34"/>
  <c r="G21" i="11" l="1"/>
  <c r="E13" i="9"/>
  <c r="G18" i="11"/>
  <c r="J18"/>
  <c r="K18" s="1"/>
  <c r="F39"/>
  <c r="G39" s="1"/>
  <c r="M12" i="8"/>
  <c r="N13"/>
  <c r="E11" i="9"/>
  <c r="F32" i="8"/>
  <c r="G20" i="11"/>
  <c r="I33" i="16"/>
  <c r="G33"/>
  <c r="F33"/>
  <c r="H33"/>
  <c r="E33" i="14"/>
  <c r="K35" i="11"/>
  <c r="K34"/>
  <c r="P31" i="10"/>
  <c r="O31"/>
  <c r="N31"/>
  <c r="M31"/>
  <c r="L31"/>
  <c r="K31"/>
  <c r="J31"/>
  <c r="I31"/>
  <c r="H31"/>
  <c r="G31"/>
  <c r="F31"/>
  <c r="D26"/>
  <c r="D21"/>
  <c r="D18"/>
  <c r="D11" i="8"/>
  <c r="D19"/>
  <c r="D22"/>
  <c r="D27"/>
  <c r="H27"/>
  <c r="H32" s="1"/>
  <c r="F12" i="9"/>
  <c r="F13"/>
  <c r="E16"/>
  <c r="G16" s="1"/>
  <c r="F11"/>
  <c r="F15"/>
  <c r="C16"/>
  <c r="C32" i="8"/>
  <c r="C63" i="16"/>
  <c r="C60"/>
  <c r="C61" s="1"/>
  <c r="C57"/>
  <c r="C49"/>
  <c r="B44"/>
  <c r="R42"/>
  <c r="R40"/>
  <c r="R39"/>
  <c r="R38"/>
  <c r="C38"/>
  <c r="E34"/>
  <c r="D34"/>
  <c r="D35" s="1"/>
  <c r="D32"/>
  <c r="E32" s="1"/>
  <c r="F32" s="1"/>
  <c r="G32" s="1"/>
  <c r="H32" s="1"/>
  <c r="I32" s="1"/>
  <c r="J32" s="1"/>
  <c r="K32" s="1"/>
  <c r="L32" s="1"/>
  <c r="M32" s="1"/>
  <c r="N32" s="1"/>
  <c r="O32" s="1"/>
  <c r="Q31"/>
  <c r="P31"/>
  <c r="P32" s="1"/>
  <c r="C31"/>
  <c r="C51" s="1"/>
  <c r="R22"/>
  <c r="R21"/>
  <c r="R20"/>
  <c r="R19"/>
  <c r="R18"/>
  <c r="R17"/>
  <c r="R16"/>
  <c r="R15"/>
  <c r="R14"/>
  <c r="R13"/>
  <c r="R21" i="14"/>
  <c r="R20"/>
  <c r="R19"/>
  <c r="R18"/>
  <c r="R17"/>
  <c r="R16"/>
  <c r="R15"/>
  <c r="R14"/>
  <c r="R13"/>
  <c r="R12"/>
  <c r="C30"/>
  <c r="C62"/>
  <c r="C59"/>
  <c r="C56"/>
  <c r="B43"/>
  <c r="C42"/>
  <c r="R41"/>
  <c r="R39"/>
  <c r="R38"/>
  <c r="C38"/>
  <c r="R37"/>
  <c r="D33"/>
  <c r="D34" s="1"/>
  <c r="Q30"/>
  <c r="D31"/>
  <c r="E31" s="1"/>
  <c r="F31" s="1"/>
  <c r="C48"/>
  <c r="F33" i="8" l="1"/>
  <c r="D32"/>
  <c r="F34" i="16"/>
  <c r="F35" s="1"/>
  <c r="E33" i="8"/>
  <c r="R24" i="14"/>
  <c r="D39" i="11"/>
  <c r="G34" i="16"/>
  <c r="R25"/>
  <c r="E35"/>
  <c r="F16" i="9"/>
  <c r="O35" i="16"/>
  <c r="C60" i="14"/>
  <c r="F33"/>
  <c r="G33" s="1"/>
  <c r="C50"/>
  <c r="H33" l="1"/>
  <c r="G34"/>
  <c r="H34" i="16"/>
  <c r="G35"/>
  <c r="F34" i="14"/>
  <c r="P30"/>
  <c r="P31" s="1"/>
  <c r="C37"/>
  <c r="G31"/>
  <c r="H31" s="1"/>
  <c r="I31" s="1"/>
  <c r="E34"/>
  <c r="C39"/>
  <c r="D16" i="9"/>
  <c r="I33" i="14" l="1"/>
  <c r="I34" s="1"/>
  <c r="H34"/>
  <c r="I35" i="16"/>
  <c r="H35"/>
  <c r="J31" i="14"/>
  <c r="K31" s="1"/>
  <c r="L31" s="1"/>
  <c r="M31" s="1"/>
  <c r="N31" s="1"/>
  <c r="O31" l="1"/>
  <c r="O34" s="1"/>
  <c r="J33"/>
  <c r="J34" l="1"/>
  <c r="K33"/>
  <c r="J35" i="16" l="1"/>
  <c r="L33" i="14"/>
  <c r="K34"/>
  <c r="I24" i="5"/>
  <c r="I34" s="1"/>
  <c r="N26"/>
  <c r="N24"/>
  <c r="N23"/>
  <c r="J26"/>
  <c r="J23"/>
  <c r="G26"/>
  <c r="H26" s="1"/>
  <c r="M26" s="1"/>
  <c r="G24"/>
  <c r="H24" s="1"/>
  <c r="G23"/>
  <c r="G34" l="1"/>
  <c r="E26" s="1"/>
  <c r="F26" s="1"/>
  <c r="K35" i="16"/>
  <c r="L34" i="14"/>
  <c r="M33"/>
  <c r="H23" i="5"/>
  <c r="J24"/>
  <c r="M24" s="1"/>
  <c r="E24" l="1"/>
  <c r="F24" s="1"/>
  <c r="J34"/>
  <c r="E23"/>
  <c r="F23" s="1"/>
  <c r="M34"/>
  <c r="L35" i="16"/>
  <c r="N34" i="14"/>
  <c r="M34"/>
  <c r="M23" i="5"/>
  <c r="H34"/>
  <c r="M35" i="16" l="1"/>
  <c r="N35"/>
  <c r="G32" i="8"/>
  <c r="J32" s="1"/>
</calcChain>
</file>

<file path=xl/sharedStrings.xml><?xml version="1.0" encoding="utf-8"?>
<sst xmlns="http://schemas.openxmlformats.org/spreadsheetml/2006/main" count="649" uniqueCount="269">
  <si>
    <t>KURVA S KEGIATAN …...................................................................................</t>
  </si>
  <si>
    <t>TAHUN ANGGARAN 20…….</t>
  </si>
  <si>
    <t>BALAI/ BIDANG/ BAGIAN/ LOKA ……….</t>
  </si>
  <si>
    <t>NO.</t>
  </si>
  <si>
    <t>URAIAN KEGIATAN</t>
  </si>
  <si>
    <t>Jumlah Biaya   (Rp)</t>
  </si>
  <si>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</si>
  <si>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</si>
  <si>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</si>
  <si>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</si>
  <si>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</si>
  <si>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</si>
  <si>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</si>
  <si>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</si>
  <si>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</si>
  <si>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</si>
  <si>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</si>
  <si>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</si>
  <si>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</si>
  <si>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(Rp)</t>
  </si>
  <si>
    <t>I</t>
  </si>
  <si>
    <t>PERSIAPAN</t>
  </si>
  <si>
    <t>A</t>
  </si>
  <si>
    <t>B</t>
  </si>
  <si>
    <t>C</t>
  </si>
  <si>
    <t>dst</t>
  </si>
  <si>
    <t>II</t>
  </si>
  <si>
    <t>PELAKSANAAN</t>
  </si>
  <si>
    <t>Sub Kegiatan 1</t>
  </si>
  <si>
    <t>1.  Komponen Kegiatan 1.1</t>
  </si>
  <si>
    <t>2.  Komponen Kegiatan 1.2</t>
  </si>
  <si>
    <t>3.  Komponen Kegiatan 1.3</t>
  </si>
  <si>
    <t>Sub Kegiatan 2</t>
  </si>
  <si>
    <t>1.  Komponen Kegiatan 2.1</t>
  </si>
  <si>
    <t>2.  Komponen Kegiatan 2.2</t>
  </si>
  <si>
    <t>3.  Komponen Kegiatan 2.3</t>
  </si>
  <si>
    <t>Sub Kegiatan 3</t>
  </si>
  <si>
    <t>1.  Komponen Kegiatan 3.1</t>
  </si>
  <si>
    <t>2.  Komponen Kegiatan 3.2</t>
  </si>
  <si>
    <t>3.  Komponen Kegiatan 3.3</t>
  </si>
  <si>
    <t>III</t>
  </si>
  <si>
    <t>PELAPORAN</t>
  </si>
  <si>
    <t>a</t>
  </si>
  <si>
    <t>Laporan Awal</t>
  </si>
  <si>
    <t>b</t>
  </si>
  <si>
    <t>Laporan Interim</t>
  </si>
  <si>
    <t>c</t>
  </si>
  <si>
    <t>Konsep Laporan Akhir</t>
  </si>
  <si>
    <t>Konsep Output Kegiatan</t>
  </si>
  <si>
    <t>d</t>
  </si>
  <si>
    <t>Laporan Akhir</t>
  </si>
  <si>
    <t>Output Kegiatan</t>
  </si>
  <si>
    <t xml:space="preserve">CAPAIAN SASARAN OUTPUT </t>
  </si>
  <si>
    <t>PUSAT LITBANG SUMBER DAYA AIR</t>
  </si>
  <si>
    <t>TAHUN ANGGARAN 2012</t>
  </si>
  <si>
    <t>Judul Kegiatan</t>
  </si>
  <si>
    <r>
      <t xml:space="preserve">: </t>
    </r>
    <r>
      <rPr>
        <i/>
        <sz val="12"/>
        <color indexed="8"/>
        <rFont val="Arial"/>
        <family val="2"/>
      </rPr>
      <t>(a)</t>
    </r>
  </si>
  <si>
    <t>: (b)</t>
  </si>
  <si>
    <t>Balai/Bidang/Bagian/Loka</t>
  </si>
  <si>
    <r>
      <t xml:space="preserve">: </t>
    </r>
    <r>
      <rPr>
        <i/>
        <sz val="12"/>
        <color indexed="8"/>
        <rFont val="Arial"/>
        <family val="2"/>
      </rPr>
      <t>(b)</t>
    </r>
  </si>
  <si>
    <t xml:space="preserve">Triwulan/Bulan </t>
  </si>
  <si>
    <r>
      <t xml:space="preserve">: </t>
    </r>
    <r>
      <rPr>
        <i/>
        <sz val="12"/>
        <color indexed="8"/>
        <rFont val="Arial"/>
        <family val="2"/>
      </rPr>
      <t>(c)</t>
    </r>
  </si>
  <si>
    <t>Jenis Pelaporan</t>
  </si>
  <si>
    <r>
      <t xml:space="preserve">: </t>
    </r>
    <r>
      <rPr>
        <i/>
        <sz val="12"/>
        <color indexed="8"/>
        <rFont val="Arial"/>
        <family val="2"/>
      </rPr>
      <t>(d)</t>
    </r>
  </si>
  <si>
    <t>No.</t>
  </si>
  <si>
    <t>Jumlah Biaya</t>
  </si>
  <si>
    <t>Progres Triwulan …..  (berdasarkan kurva S)</t>
  </si>
  <si>
    <t>Deviasi</t>
  </si>
  <si>
    <t>Waktu Pelaksanaan</t>
  </si>
  <si>
    <t>Output/              Hasil</t>
  </si>
  <si>
    <t>Keuangan</t>
  </si>
  <si>
    <t>Fisik</t>
  </si>
  <si>
    <t>(%)</t>
  </si>
  <si>
    <t>Keu</t>
  </si>
  <si>
    <t xml:space="preserve">Rencana </t>
  </si>
  <si>
    <t>Realisasi</t>
  </si>
  <si>
    <t>%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</si>
  <si>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</si>
  <si>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</si>
  <si>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</si>
  <si>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</si>
  <si>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</si>
  <si>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</si>
  <si>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</si>
  <si>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</si>
  <si>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</si>
  <si>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</si>
  <si>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</si>
  <si>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</si>
  <si>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</si>
  <si>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</si>
  <si>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</si>
  <si>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..............................</t>
  </si>
  <si>
    <t>Jumlah</t>
  </si>
  <si>
    <t>Mengetahui/Menyetujui</t>
  </si>
  <si>
    <t>......................., .......... ............................. 2012</t>
  </si>
  <si>
    <t>Penanggungjawab Kegiatan,</t>
  </si>
  <si>
    <t>Ketua Tim</t>
  </si>
  <si>
    <t xml:space="preserve">Nama </t>
  </si>
  <si>
    <t>Nama Ketua Tim</t>
  </si>
  <si>
    <t>NIP. .............</t>
  </si>
  <si>
    <t xml:space="preserve">Cara Pengisian : </t>
  </si>
  <si>
    <t>Header (a)</t>
  </si>
  <si>
    <t>: cukup jelas</t>
  </si>
  <si>
    <t>Header (b)</t>
  </si>
  <si>
    <t>Header (c)</t>
  </si>
  <si>
    <t>: diisi status Triwulan terkait (Triwulan I/II/III/IV)</t>
  </si>
  <si>
    <t>Header (d)</t>
  </si>
  <si>
    <t>: diisi Jenis Pelaporan (Laporan Awal, Laporan Interim, Konsep laporan Akhir, Laporan Akhir)</t>
  </si>
  <si>
    <t>Kolom (1)</t>
  </si>
  <si>
    <t>Kolom (2)</t>
  </si>
  <si>
    <r>
      <t xml:space="preserve">: diisi dengan uraian Persiapan, Pelaksanaan dan Pelaporan, </t>
    </r>
    <r>
      <rPr>
        <i/>
        <sz val="12"/>
        <rFont val="Tw Cen MT"/>
        <family val="2"/>
      </rPr>
      <t>sesuai RMP</t>
    </r>
  </si>
  <si>
    <t>Kolom (3)</t>
  </si>
  <si>
    <t>Kolom (4)</t>
  </si>
  <si>
    <t>: diisi nilai bobot kegiatan berdasarkan bobot keuangan terhadap kegiatan seluruhnya</t>
  </si>
  <si>
    <t>Kolom (5)</t>
  </si>
  <si>
    <t>: diisi nilai bobot kegiatan berdasarkan bobot fisik terhadap kegiatan seluruhnya</t>
  </si>
  <si>
    <t>Kolom (6)</t>
  </si>
  <si>
    <r>
      <t xml:space="preserve">: diisi Rencana </t>
    </r>
    <r>
      <rPr>
        <b/>
        <sz val="12"/>
        <rFont val="Tw Cen MT"/>
        <family val="2"/>
      </rPr>
      <t>kuangan</t>
    </r>
    <r>
      <rPr>
        <sz val="12"/>
        <rFont val="Tw Cen MT"/>
        <family val="2"/>
      </rPr>
      <t xml:space="preserve"> (Rupiah) kegiatan yang merupakan progres pencapaian sesuai Triwulan terkait</t>
    </r>
  </si>
  <si>
    <t>Kolom (7)</t>
  </si>
  <si>
    <r>
      <t xml:space="preserve">: diisi Rencana </t>
    </r>
    <r>
      <rPr>
        <b/>
        <sz val="12"/>
        <rFont val="Tw Cen MT"/>
        <family val="2"/>
      </rPr>
      <t>kuangan</t>
    </r>
    <r>
      <rPr>
        <sz val="12"/>
        <rFont val="Tw Cen MT"/>
        <family val="2"/>
      </rPr>
      <t xml:space="preserve"> (%) kegiatan yang merupakan progres pencapaian sesuai Triwulan terkait</t>
    </r>
  </si>
  <si>
    <t>Kolom (8)</t>
  </si>
  <si>
    <r>
      <t xml:space="preserve">: diisi Realisasi </t>
    </r>
    <r>
      <rPr>
        <b/>
        <sz val="12"/>
        <rFont val="Tw Cen MT"/>
        <family val="2"/>
      </rPr>
      <t>kuangan</t>
    </r>
    <r>
      <rPr>
        <sz val="12"/>
        <rFont val="Tw Cen MT"/>
        <family val="2"/>
      </rPr>
      <t xml:space="preserve"> (Rupiah) kegiatan yang merupakan progres pencapaian sesuai Triwulan terkait</t>
    </r>
  </si>
  <si>
    <t>Kolom (9)</t>
  </si>
  <si>
    <r>
      <t xml:space="preserve">: diisi Realisasi </t>
    </r>
    <r>
      <rPr>
        <b/>
        <sz val="12"/>
        <rFont val="Tw Cen MT"/>
        <family val="2"/>
      </rPr>
      <t>kuangan</t>
    </r>
    <r>
      <rPr>
        <sz val="12"/>
        <rFont val="Tw Cen MT"/>
        <family val="2"/>
      </rPr>
      <t xml:space="preserve"> (%) kegiatan yang merupakan progres pencapaian sesuai Triwulan terkait</t>
    </r>
  </si>
  <si>
    <t>Kolom (10)</t>
  </si>
  <si>
    <r>
      <t xml:space="preserve">: diisi Rencana </t>
    </r>
    <r>
      <rPr>
        <b/>
        <sz val="12"/>
        <rFont val="Tw Cen MT"/>
        <family val="2"/>
      </rPr>
      <t>fisik/pelaksanaan</t>
    </r>
    <r>
      <rPr>
        <sz val="12"/>
        <rFont val="Tw Cen MT"/>
        <family val="2"/>
      </rPr>
      <t xml:space="preserve"> (%) kegiatan yang merupakan progres pencapaian sesuai Triwulan terkait</t>
    </r>
  </si>
  <si>
    <t>Kolom (11)</t>
  </si>
  <si>
    <r>
      <t xml:space="preserve">: diisi Realisasi </t>
    </r>
    <r>
      <rPr>
        <b/>
        <sz val="12"/>
        <rFont val="Tw Cen MT"/>
        <family val="2"/>
      </rPr>
      <t>fisik/pelaksanaan</t>
    </r>
    <r>
      <rPr>
        <sz val="12"/>
        <rFont val="Tw Cen MT"/>
        <family val="2"/>
      </rPr>
      <t xml:space="preserve"> (%) kegiatan yang merupakan progres pencapaian sesuai Triwulan terkait</t>
    </r>
  </si>
  <si>
    <t>Kolom (12)</t>
  </si>
  <si>
    <r>
      <t xml:space="preserve">: diisi prosentase deviasi </t>
    </r>
    <r>
      <rPr>
        <b/>
        <sz val="12"/>
        <rFont val="Tw Cen MT"/>
        <family val="2"/>
      </rPr>
      <t>+/- (positif/negatif)</t>
    </r>
    <r>
      <rPr>
        <sz val="12"/>
        <rFont val="Tw Cen MT"/>
        <family val="2"/>
      </rPr>
      <t xml:space="preserve"> keuangan { (12) = (9) - (7) }</t>
    </r>
  </si>
  <si>
    <t>Kolom (13)</t>
  </si>
  <si>
    <r>
      <t xml:space="preserve">: diisi prosentase deviasi </t>
    </r>
    <r>
      <rPr>
        <b/>
        <sz val="12"/>
        <rFont val="Tw Cen MT"/>
        <family val="2"/>
      </rPr>
      <t>+/- (positif/negatif)</t>
    </r>
    <r>
      <rPr>
        <sz val="12"/>
        <rFont val="Tw Cen MT"/>
        <family val="2"/>
      </rPr>
      <t xml:space="preserve"> fisik/pelaksanaan { (13) = (11) - (10) }</t>
    </r>
  </si>
  <si>
    <t>Kolom (14)</t>
  </si>
  <si>
    <t xml:space="preserve">: diisi waktu pelaksanaan kegiatan, sub kegiatan, komponen kegiatan. Misal : Januari, Februari </t>
  </si>
  <si>
    <t>Kolom (15)</t>
  </si>
  <si>
    <t>: diisi output/hasil dari kegiatan, sub kegiatan, komponen kegiatan. Misal :</t>
  </si>
  <si>
    <t xml:space="preserve">  - Naskah Ilmiah ......../ Model Sistem …… , dll  (output)</t>
  </si>
  <si>
    <t xml:space="preserve">  - Hasil Analisis/ Hasil Pengumpulan Data / Hasil Pengukuran (survery)….., dll </t>
  </si>
  <si>
    <r>
      <t>Bobot</t>
    </r>
    <r>
      <rPr>
        <b/>
        <sz val="11"/>
        <color indexed="10"/>
        <rFont val="Tw Cen MT"/>
        <family val="2"/>
      </rPr>
      <t xml:space="preserve"> </t>
    </r>
  </si>
  <si>
    <r>
      <t>Bobot</t>
    </r>
    <r>
      <rPr>
        <b/>
        <sz val="11"/>
        <color rgb="FFFF0000"/>
        <rFont val="Tw Cen MT"/>
        <family val="2"/>
      </rPr>
      <t xml:space="preserve"> </t>
    </r>
  </si>
  <si>
    <t>Contoh Lampiran 1</t>
  </si>
  <si>
    <t>Contoh Lampiran 2</t>
  </si>
  <si>
    <t>...............</t>
  </si>
  <si>
    <t>.......................</t>
  </si>
  <si>
    <t>.....................</t>
  </si>
  <si>
    <t>Rencana Keuangan</t>
  </si>
  <si>
    <t>Rencana Fisik</t>
  </si>
  <si>
    <t>Realisasi Keuangan</t>
  </si>
  <si>
    <t>Realisasi Fisik</t>
  </si>
  <si>
    <t>Deviasi Keuangan</t>
  </si>
  <si>
    <t>Deviasi Fisik</t>
  </si>
  <si>
    <t>3.  ................</t>
  </si>
  <si>
    <t>3.  ...............</t>
  </si>
  <si>
    <t>3.  ....................</t>
  </si>
  <si>
    <t>: IRIGASI</t>
  </si>
  <si>
    <t>: AKHIR</t>
  </si>
  <si>
    <t>: PENYELENGGARAAN PENGADAAN</t>
  </si>
  <si>
    <t>Pembentukan Tim Kegiatan</t>
  </si>
  <si>
    <t>Penyusunan  RMP Pengadaan</t>
  </si>
  <si>
    <t>Penyelenggaraan Litbang</t>
  </si>
  <si>
    <t xml:space="preserve">Pelelangan Umum </t>
  </si>
  <si>
    <t xml:space="preserve">2. Rehabilitasi/Pemeliharaan Berkala </t>
  </si>
  <si>
    <t xml:space="preserve">Penunjukan Langsung </t>
  </si>
  <si>
    <t>1.  Pengadaan Alat Pengolah data</t>
  </si>
  <si>
    <t>Progres Triwulan III  (berdasarkan kurva S)</t>
  </si>
  <si>
    <t xml:space="preserve">Dokumen </t>
  </si>
  <si>
    <t>Dokumen</t>
  </si>
  <si>
    <t>Ir. Dwi Kristianto, M. Eng</t>
  </si>
  <si>
    <t>NIP.196510161993031002</t>
  </si>
  <si>
    <t>NIP.198701092009121001</t>
  </si>
  <si>
    <t>Aditya Prihantoko, ST</t>
  </si>
  <si>
    <r>
      <t>Bobot</t>
    </r>
    <r>
      <rPr>
        <b/>
        <sz val="11"/>
        <rFont val="Tw Cen MT"/>
        <family val="2"/>
      </rPr>
      <t xml:space="preserve"> </t>
    </r>
  </si>
  <si>
    <t xml:space="preserve">1. Pengadaan alat Laboratorium </t>
  </si>
  <si>
    <t xml:space="preserve">75 Hari </t>
  </si>
  <si>
    <t>120 Hari</t>
  </si>
  <si>
    <t>15 Hari</t>
  </si>
  <si>
    <t>: IV / DESEMBER 2012</t>
  </si>
  <si>
    <t>Bekasi,    Desember 2012</t>
  </si>
  <si>
    <t>dokumen</t>
  </si>
  <si>
    <t xml:space="preserve">Drs. Irfan Sudono, MT </t>
  </si>
  <si>
    <t>NIP.19630506 199003 1 005</t>
  </si>
  <si>
    <t>LAMPIRAN 1</t>
  </si>
  <si>
    <t>LAMPIRAN 2</t>
  </si>
  <si>
    <t>TAHUN ANGGARAN 2014</t>
  </si>
  <si>
    <t>Waktu</t>
  </si>
  <si>
    <t>Pelaksanaan</t>
  </si>
  <si>
    <t>No</t>
  </si>
  <si>
    <t>Tahapan Kegiatan</t>
  </si>
  <si>
    <t>Pagu</t>
  </si>
  <si>
    <t>Rencana</t>
  </si>
  <si>
    <t>Saldo</t>
  </si>
  <si>
    <t>LAMPIRAN 6</t>
  </si>
  <si>
    <t>SATUAN KERJA BALAI IRIGASI, PUSAT LITBANG SUMBER DAYA AIR</t>
  </si>
  <si>
    <t>SATUAN KERJA BALAI IRIGASI</t>
  </si>
  <si>
    <t>LAMPIRAN 3</t>
  </si>
  <si>
    <t>Output</t>
  </si>
  <si>
    <t>Laporan Kegiatan</t>
  </si>
  <si>
    <t>Konsep laporan Akhir</t>
  </si>
  <si>
    <t>Bobot Fisik (%)</t>
  </si>
  <si>
    <t>Pelaporan</t>
  </si>
  <si>
    <t>Dok. Laporan</t>
  </si>
  <si>
    <t>SASARAN</t>
  </si>
  <si>
    <t>B   U   L   A   N</t>
  </si>
  <si>
    <t>PAGU</t>
  </si>
  <si>
    <t>JAN</t>
  </si>
  <si>
    <t>FEB</t>
  </si>
  <si>
    <t>MAR</t>
  </si>
  <si>
    <t>APR</t>
  </si>
  <si>
    <t>MEI</t>
  </si>
  <si>
    <t>JUN</t>
  </si>
  <si>
    <t>JUL</t>
  </si>
  <si>
    <t>AGT</t>
  </si>
  <si>
    <t>SEP</t>
  </si>
  <si>
    <t>OKT</t>
  </si>
  <si>
    <t>NOP</t>
  </si>
  <si>
    <t>DES</t>
  </si>
  <si>
    <t>Rencana Pelaksanaan (%)</t>
  </si>
  <si>
    <t>Rencana Pelaksanaan Kumulatif (%)</t>
  </si>
  <si>
    <t>Deviasi (%)</t>
  </si>
  <si>
    <t>Bahan</t>
  </si>
  <si>
    <t>Honor</t>
  </si>
  <si>
    <t>Perjalanan</t>
  </si>
  <si>
    <t>Pusat Litbang Sumber Daya Air</t>
  </si>
  <si>
    <t>Progres Awal</t>
  </si>
  <si>
    <t>Progres Fisik (%)</t>
  </si>
  <si>
    <t>Progres Fisik Kumulatif (%)</t>
  </si>
  <si>
    <t>Lampira 4. Realisasi Kemajuan Fisik</t>
  </si>
  <si>
    <t>Belanja Bahan</t>
  </si>
  <si>
    <t>Honor Terkait Output Kegiatan</t>
  </si>
  <si>
    <t>Belanja Barang Non Operasional Lainnya</t>
  </si>
  <si>
    <t>Belanja Jasa Profesi</t>
  </si>
  <si>
    <t>Belanja Perjalanan Lainnya</t>
  </si>
  <si>
    <t>Persiapan</t>
  </si>
  <si>
    <t>Identifikasi hasil Litbang untuk Bahan Sosialisasi/Diseminasi/Workshop</t>
  </si>
  <si>
    <t>Koordinasi denag Instansi terkait</t>
  </si>
  <si>
    <t>Kolokium</t>
  </si>
  <si>
    <t>Pendampingan Teknis</t>
  </si>
  <si>
    <t>Dokumen Laporan</t>
  </si>
  <si>
    <t xml:space="preserve">: Penyelenggaraan Penyusunan, Penyebarluasan dan Pendampingan Teknis Hasil Litbang Bidang Irigasi </t>
  </si>
  <si>
    <t xml:space="preserve">:  Dokumen Laporan Penyelenggaraan Penyusunan, Penyebarluasan dan Pendampingan Teknis Hasil Litbang Bidang Irigasi </t>
  </si>
  <si>
    <t>Tahap Kegiatan</t>
  </si>
  <si>
    <t>KOLOKIUM</t>
  </si>
  <si>
    <t>Mengikuti pameran hasil Litbang yang diselenggarakan oleh PUSLTBANG SDA dan Pameran TTG</t>
  </si>
  <si>
    <t>PENDAMPINGAN TEKNIS</t>
  </si>
  <si>
    <t>Menanggapi permintaan dari pengguna</t>
  </si>
  <si>
    <t>Identifikasi masalah</t>
  </si>
  <si>
    <t>Rekomendasi teknis</t>
  </si>
  <si>
    <t>PERKIRAAN BOBOT FISIK</t>
  </si>
  <si>
    <t>Jumlah Bobot Fisik</t>
  </si>
  <si>
    <t>Jumlah Bobot Fisik Rencana\</t>
  </si>
  <si>
    <t>LAPORAN</t>
  </si>
  <si>
    <t>Mengikuti pameran hasil Litbang yang diselenggarakan oleh PUSLTBANG SDA, hari air sedunia, Pameran TTG, ICID, Harteknas</t>
  </si>
  <si>
    <t>Koordinasi dengan Instansi terkait</t>
  </si>
  <si>
    <t>Lampira 5. Realisasi Kemajuan Keuangan</t>
  </si>
  <si>
    <t>Tabel 1.2 Waktu dan Jadwal Pelaksanaan Penyelenggaraan Penyusunan, Penyebarluasan dan Pendampingan Teknis Hasil Litbang Bidang Irigasi</t>
  </si>
  <si>
    <t>Tabel 2.1. Barchart Rencana dan Realisasi Fisik Penyelenggaraan Penyusunan, Penyebarluasan dan Pendampingan Teknis Hasil Litbang Bidang Irigasi</t>
  </si>
  <si>
    <t>Tabel 2.1. Barchart Rencana dan Realisasi Biaya Penyelenggaraan Penyusunan, Penyebarluasan dan Pendampingan Teknis Hasil Litbang Bidang Irigasi</t>
  </si>
  <si>
    <t>JUDUL KEGIATAN : Penyelenggaraan Penyusunan, Penyebarluasan dan Pendampingan Teknis Hasil Litbang Bidang Irigasi</t>
  </si>
  <si>
    <t>Tahun Anggaran 2014</t>
  </si>
  <si>
    <t>Belanja Honor Output Kegiatan</t>
  </si>
  <si>
    <t>Belanja Barang non Operasional</t>
  </si>
  <si>
    <t>Belanja jasa profesi</t>
  </si>
  <si>
    <t>Kepala Satuan Kerja Balai Irigasi</t>
  </si>
  <si>
    <t>Progres Laporan Akhir</t>
  </si>
  <si>
    <t>Prosentase</t>
  </si>
  <si>
    <t>Bekasi,   Desember  2014</t>
  </si>
  <si>
    <t>: IV / Desember 2014</t>
  </si>
  <si>
    <t>: LAPORAN AKHIR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</si>
</sst>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0.000"/>
    <numFmt numFmtId="167" formatCode="_(* #,##0.0_);_(* \(#,##0.0\);_(* &quot;-&quot;??_);_(@_)"/>
    <numFmt numFmtId="168" formatCode="_(* #,##0.0000_);_(* \(#,##0.0000\);_(* &quot;-&quot;??_);_(@_)"/>
    <numFmt numFmtId="170" formatCode="_(* #,##0.000_);_(* \(#,##0.000\);_(* &quot;-&quot;_);_(@_)"/>
  </numFmts>
  <fonts count="73"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Tw Cen MT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i/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theme="1"/>
      <name val="Tw Cen MT"/>
      <family val="2"/>
    </font>
    <font>
      <sz val="12"/>
      <color rgb="FFFF0000"/>
      <name val="Tw Cen MT"/>
      <family val="2"/>
    </font>
    <font>
      <b/>
      <sz val="12"/>
      <color rgb="FFFF0000"/>
      <name val="Tw Cen MT"/>
      <family val="2"/>
    </font>
    <font>
      <b/>
      <sz val="11"/>
      <color indexed="10"/>
      <name val="Tw Cen MT"/>
      <family val="2"/>
    </font>
    <font>
      <b/>
      <sz val="11"/>
      <color theme="1"/>
      <name val="Tw Cen MT"/>
      <family val="2"/>
    </font>
    <font>
      <sz val="11"/>
      <color theme="1"/>
      <name val="Tw Cen MT"/>
      <family val="2"/>
    </font>
    <font>
      <b/>
      <sz val="11"/>
      <color rgb="FFFF0000"/>
      <name val="Tw Cen MT"/>
      <family val="2"/>
    </font>
    <font>
      <b/>
      <i/>
      <sz val="10"/>
      <color theme="1"/>
      <name val="Tw Cen MT"/>
      <family val="2"/>
    </font>
    <font>
      <b/>
      <i/>
      <sz val="10"/>
      <color rgb="FFFF0000"/>
      <name val="Tw Cen MT"/>
      <family val="2"/>
    </font>
    <font>
      <b/>
      <sz val="13"/>
      <color theme="1"/>
      <name val="Tw Cen MT"/>
      <family val="2"/>
    </font>
    <font>
      <sz val="13"/>
      <color theme="1"/>
      <name val="Tw Cen MT"/>
      <family val="2"/>
    </font>
    <font>
      <sz val="13"/>
      <color rgb="FFFF0000"/>
      <name val="Tw Cen MT"/>
      <family val="2"/>
    </font>
    <font>
      <b/>
      <sz val="13"/>
      <name val="Tw Cen MT"/>
      <family val="2"/>
    </font>
    <font>
      <sz val="13"/>
      <name val="Tw Cen MT"/>
      <family val="2"/>
    </font>
    <font>
      <b/>
      <sz val="13"/>
      <color rgb="FFFF0000"/>
      <name val="Tw Cen MT"/>
      <family val="2"/>
    </font>
    <font>
      <u/>
      <sz val="12"/>
      <color theme="1"/>
      <name val="Tw Cen MT"/>
      <family val="2"/>
    </font>
    <font>
      <sz val="12"/>
      <name val="Tw Cen MT"/>
      <family val="2"/>
    </font>
    <font>
      <i/>
      <sz val="12"/>
      <name val="Tw Cen MT"/>
      <family val="2"/>
    </font>
    <font>
      <b/>
      <sz val="12"/>
      <name val="Tw Cen MT"/>
      <family val="2"/>
    </font>
    <font>
      <sz val="11"/>
      <color rgb="FFFF0000"/>
      <name val="Tw Cen MT"/>
      <family val="2"/>
    </font>
    <font>
      <sz val="10"/>
      <color rgb="FFFF0000"/>
      <name val="Tw Cen MT"/>
      <family val="2"/>
    </font>
    <font>
      <sz val="11"/>
      <color theme="1"/>
      <name val="Calibri"/>
      <family val="2"/>
      <scheme val="minor"/>
    </font>
    <font>
      <sz val="10"/>
      <color theme="1"/>
      <name val="Tw Cen MT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Tw Cen MT"/>
      <family val="2"/>
    </font>
    <font>
      <sz val="11"/>
      <name val="Tw Cen MT"/>
      <family val="2"/>
    </font>
    <font>
      <b/>
      <i/>
      <sz val="10"/>
      <name val="Tw Cen MT"/>
      <family val="2"/>
    </font>
    <font>
      <sz val="10"/>
      <name val="Tw Cen MT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Arial Narrow"/>
      <family val="2"/>
    </font>
    <font>
      <sz val="7"/>
      <color theme="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indexed="10"/>
      <name val="Arial Narrow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sz val="11"/>
      <color theme="0"/>
      <name val="Calibri"/>
      <family val="2"/>
      <scheme val="minor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363435"/>
      </left>
      <right style="thin">
        <color rgb="FF363435"/>
      </right>
      <top style="thin">
        <color rgb="FF363435"/>
      </top>
      <bottom style="thin">
        <color rgb="FF363435"/>
      </bottom>
      <diagonal/>
    </border>
    <border>
      <left style="thin">
        <color rgb="FF363435"/>
      </left>
      <right/>
      <top style="thin">
        <color rgb="FF363435"/>
      </top>
      <bottom/>
      <diagonal/>
    </border>
    <border>
      <left/>
      <right/>
      <top style="thin">
        <color rgb="FF363435"/>
      </top>
      <bottom/>
      <diagonal/>
    </border>
    <border>
      <left/>
      <right style="thin">
        <color rgb="FF363435"/>
      </right>
      <top style="thin">
        <color rgb="FF363435"/>
      </top>
      <bottom/>
      <diagonal/>
    </border>
    <border>
      <left style="thin">
        <color rgb="FF363435"/>
      </left>
      <right/>
      <top/>
      <bottom style="thin">
        <color rgb="FF363435"/>
      </bottom>
      <diagonal/>
    </border>
    <border>
      <left/>
      <right/>
      <top/>
      <bottom style="thin">
        <color rgb="FF363435"/>
      </bottom>
      <diagonal/>
    </border>
    <border>
      <left/>
      <right style="thin">
        <color rgb="FF363435"/>
      </right>
      <top/>
      <bottom style="thin">
        <color rgb="FF363435"/>
      </bottom>
      <diagonal/>
    </border>
    <border>
      <left style="thin">
        <color rgb="FF363435"/>
      </left>
      <right style="thin">
        <color rgb="FF363435"/>
      </right>
      <top style="thin">
        <color rgb="FF363435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57" fillId="0" borderId="0"/>
  </cellStyleXfs>
  <cellXfs count="68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2" fillId="2" borderId="10" xfId="0" applyFont="1" applyFill="1" applyBorder="1"/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top"/>
    </xf>
    <xf numFmtId="0" fontId="8" fillId="0" borderId="16" xfId="0" applyFont="1" applyBorder="1" applyAlignment="1">
      <alignment vertical="center" wrapText="1"/>
    </xf>
    <xf numFmtId="0" fontId="2" fillId="0" borderId="14" xfId="0" applyFont="1" applyBorder="1"/>
    <xf numFmtId="0" fontId="8" fillId="0" borderId="7" xfId="0" applyFont="1" applyBorder="1" applyAlignment="1">
      <alignment horizontal="right" vertical="center"/>
    </xf>
    <xf numFmtId="0" fontId="2" fillId="0" borderId="17" xfId="0" applyFont="1" applyBorder="1"/>
    <xf numFmtId="0" fontId="8" fillId="0" borderId="18" xfId="0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2" fillId="0" borderId="18" xfId="0" applyFont="1" applyBorder="1"/>
    <xf numFmtId="0" fontId="7" fillId="2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2" fillId="0" borderId="10" xfId="0" applyFont="1" applyBorder="1"/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 wrapText="1"/>
    </xf>
    <xf numFmtId="0" fontId="10" fillId="0" borderId="14" xfId="0" applyFont="1" applyBorder="1" applyAlignment="1">
      <alignment horizontal="right" vertical="center"/>
    </xf>
    <xf numFmtId="0" fontId="10" fillId="0" borderId="24" xfId="0" applyFont="1" applyBorder="1" applyAlignment="1">
      <alignment vertical="center"/>
    </xf>
    <xf numFmtId="0" fontId="10" fillId="0" borderId="16" xfId="0" quotePrefix="1" applyFont="1" applyBorder="1" applyAlignment="1">
      <alignment vertical="center" wrapText="1"/>
    </xf>
    <xf numFmtId="0" fontId="10" fillId="0" borderId="17" xfId="0" applyFont="1" applyBorder="1" applyAlignment="1">
      <alignment horizontal="right" vertical="center"/>
    </xf>
    <xf numFmtId="0" fontId="10" fillId="0" borderId="25" xfId="0" applyFont="1" applyBorder="1" applyAlignment="1">
      <alignment vertical="center"/>
    </xf>
    <xf numFmtId="0" fontId="10" fillId="0" borderId="22" xfId="0" quotePrefix="1" applyFont="1" applyBorder="1" applyAlignment="1">
      <alignment vertical="center" wrapText="1"/>
    </xf>
    <xf numFmtId="0" fontId="10" fillId="0" borderId="18" xfId="0" applyFont="1" applyBorder="1" applyAlignment="1">
      <alignment horizontal="right" vertical="center"/>
    </xf>
    <xf numFmtId="0" fontId="10" fillId="0" borderId="26" xfId="0" applyFont="1" applyBorder="1" applyAlignment="1">
      <alignment vertical="center"/>
    </xf>
    <xf numFmtId="0" fontId="10" fillId="0" borderId="23" xfId="0" quotePrefix="1" applyFont="1" applyBorder="1" applyAlignment="1">
      <alignment vertical="center" wrapText="1"/>
    </xf>
    <xf numFmtId="0" fontId="2" fillId="0" borderId="27" xfId="0" applyFont="1" applyBorder="1"/>
    <xf numFmtId="0" fontId="2" fillId="0" borderId="0" xfId="0" applyFont="1" applyBorder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0" fontId="15" fillId="0" borderId="0" xfId="0" applyFont="1" applyAlignment="1"/>
    <xf numFmtId="0" fontId="13" fillId="0" borderId="0" xfId="0" applyFont="1" applyAlignment="1"/>
    <xf numFmtId="0" fontId="17" fillId="0" borderId="0" xfId="0" applyFont="1" applyAlignment="1"/>
    <xf numFmtId="0" fontId="14" fillId="0" borderId="0" xfId="0" applyFont="1" applyAlignment="1"/>
    <xf numFmtId="0" fontId="13" fillId="3" borderId="0" xfId="0" applyFont="1" applyFill="1" applyAlignment="1"/>
    <xf numFmtId="0" fontId="18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12" fillId="3" borderId="0" xfId="0" applyFont="1" applyFill="1"/>
    <xf numFmtId="9" fontId="12" fillId="3" borderId="0" xfId="0" applyNumberFormat="1" applyFont="1" applyFill="1"/>
    <xf numFmtId="0" fontId="18" fillId="4" borderId="4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5" fillId="4" borderId="32" xfId="0" quotePrefix="1" applyFont="1" applyFill="1" applyBorder="1" applyAlignment="1">
      <alignment horizontal="center" vertical="center"/>
    </xf>
    <xf numFmtId="49" fontId="25" fillId="4" borderId="32" xfId="0" quotePrefix="1" applyNumberFormat="1" applyFont="1" applyFill="1" applyBorder="1" applyAlignment="1">
      <alignment horizontal="center" vertical="center" wrapText="1"/>
    </xf>
    <xf numFmtId="49" fontId="26" fillId="4" borderId="32" xfId="0" quotePrefix="1" applyNumberFormat="1" applyFont="1" applyFill="1" applyBorder="1" applyAlignment="1">
      <alignment horizontal="center" vertical="center" wrapText="1"/>
    </xf>
    <xf numFmtId="49" fontId="26" fillId="4" borderId="35" xfId="0" quotePrefix="1" applyNumberFormat="1" applyFont="1" applyFill="1" applyBorder="1" applyAlignment="1">
      <alignment horizontal="center" vertical="center" wrapText="1"/>
    </xf>
    <xf numFmtId="49" fontId="25" fillId="4" borderId="36" xfId="0" quotePrefix="1" applyNumberFormat="1" applyFont="1" applyFill="1" applyBorder="1" applyAlignment="1">
      <alignment horizontal="center" vertical="center" wrapText="1"/>
    </xf>
    <xf numFmtId="49" fontId="25" fillId="4" borderId="35" xfId="0" quotePrefix="1" applyNumberFormat="1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left" vertical="center"/>
    </xf>
    <xf numFmtId="0" fontId="27" fillId="2" borderId="13" xfId="0" applyFont="1" applyFill="1" applyBorder="1" applyAlignment="1">
      <alignment horizontal="left" vertical="center" wrapText="1"/>
    </xf>
    <xf numFmtId="0" fontId="28" fillId="2" borderId="11" xfId="0" applyFont="1" applyFill="1" applyBorder="1" applyAlignment="1">
      <alignment vertical="center"/>
    </xf>
    <xf numFmtId="0" fontId="29" fillId="2" borderId="11" xfId="0" applyFont="1" applyFill="1" applyBorder="1" applyAlignment="1">
      <alignment vertical="center"/>
    </xf>
    <xf numFmtId="0" fontId="27" fillId="2" borderId="30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9" fontId="28" fillId="2" borderId="31" xfId="0" applyNumberFormat="1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8" fillId="0" borderId="14" xfId="0" applyFont="1" applyBorder="1" applyAlignment="1">
      <alignment horizontal="right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vertical="center" wrapText="1"/>
    </xf>
    <xf numFmtId="0" fontId="28" fillId="0" borderId="14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8" fillId="3" borderId="37" xfId="0" applyFont="1" applyFill="1" applyBorder="1" applyAlignment="1">
      <alignment horizontal="center" vertical="center"/>
    </xf>
    <xf numFmtId="0" fontId="28" fillId="3" borderId="38" xfId="0" applyFont="1" applyFill="1" applyBorder="1" applyAlignment="1">
      <alignment horizontal="center" vertical="center"/>
    </xf>
    <xf numFmtId="9" fontId="28" fillId="3" borderId="38" xfId="0" applyNumberFormat="1" applyFont="1" applyFill="1" applyBorder="1" applyAlignment="1">
      <alignment vertical="center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28" fillId="0" borderId="7" xfId="0" applyFont="1" applyBorder="1" applyAlignment="1">
      <alignment horizontal="right" vertical="center"/>
    </xf>
    <xf numFmtId="0" fontId="28" fillId="0" borderId="7" xfId="0" applyFont="1" applyBorder="1" applyAlignment="1">
      <alignment vertical="center"/>
    </xf>
    <xf numFmtId="0" fontId="29" fillId="0" borderId="7" xfId="0" applyFont="1" applyBorder="1" applyAlignment="1">
      <alignment vertical="center"/>
    </xf>
    <xf numFmtId="0" fontId="28" fillId="3" borderId="39" xfId="0" applyFont="1" applyFill="1" applyBorder="1" applyAlignment="1">
      <alignment horizontal="center" vertical="center"/>
    </xf>
    <xf numFmtId="0" fontId="28" fillId="3" borderId="40" xfId="0" applyFont="1" applyFill="1" applyBorder="1" applyAlignment="1">
      <alignment horizontal="center" vertical="center"/>
    </xf>
    <xf numFmtId="9" fontId="28" fillId="3" borderId="40" xfId="0" applyNumberFormat="1" applyFont="1" applyFill="1" applyBorder="1" applyAlignment="1">
      <alignment vertical="center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27" xfId="0" applyFont="1" applyBorder="1" applyAlignment="1">
      <alignment horizontal="right" vertical="center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vertical="center" wrapText="1"/>
    </xf>
    <xf numFmtId="0" fontId="28" fillId="0" borderId="27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0" fontId="29" fillId="0" borderId="27" xfId="0" applyFont="1" applyBorder="1" applyAlignment="1">
      <alignment horizontal="center" vertical="center"/>
    </xf>
    <xf numFmtId="0" fontId="28" fillId="3" borderId="41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9" fontId="28" fillId="3" borderId="42" xfId="0" applyNumberFormat="1" applyFont="1" applyFill="1" applyBorder="1" applyAlignment="1">
      <alignment vertical="center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vertical="center" wrapText="1"/>
    </xf>
    <xf numFmtId="0" fontId="28" fillId="2" borderId="10" xfId="0" applyFont="1" applyFill="1" applyBorder="1" applyAlignment="1">
      <alignment vertical="center"/>
    </xf>
    <xf numFmtId="0" fontId="29" fillId="2" borderId="10" xfId="0" applyFont="1" applyFill="1" applyBorder="1" applyAlignment="1">
      <alignment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9" fontId="28" fillId="2" borderId="29" xfId="0" applyNumberFormat="1" applyFont="1" applyFill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28" fillId="0" borderId="10" xfId="0" applyFont="1" applyBorder="1" applyAlignment="1">
      <alignment horizontal="right" vertical="center"/>
    </xf>
    <xf numFmtId="0" fontId="28" fillId="0" borderId="4" xfId="0" applyFont="1" applyBorder="1" applyAlignment="1">
      <alignment horizontal="center" vertical="center"/>
    </xf>
    <xf numFmtId="0" fontId="28" fillId="0" borderId="6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8" fillId="3" borderId="28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/>
    </xf>
    <xf numFmtId="9" fontId="28" fillId="3" borderId="29" xfId="0" applyNumberFormat="1" applyFont="1" applyFill="1" applyBorder="1" applyAlignment="1">
      <alignment vertical="center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17" xfId="0" applyFont="1" applyBorder="1" applyAlignment="1">
      <alignment horizontal="right" vertic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vertical="center" wrapText="1"/>
    </xf>
    <xf numFmtId="0" fontId="28" fillId="0" borderId="17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8" fillId="3" borderId="43" xfId="0" applyFont="1" applyFill="1" applyBorder="1" applyAlignment="1">
      <alignment horizontal="center" vertical="center"/>
    </xf>
    <xf numFmtId="0" fontId="28" fillId="3" borderId="44" xfId="0" applyFont="1" applyFill="1" applyBorder="1" applyAlignment="1">
      <alignment horizontal="center" vertical="center"/>
    </xf>
    <xf numFmtId="9" fontId="28" fillId="3" borderId="44" xfId="0" applyNumberFormat="1" applyFont="1" applyFill="1" applyBorder="1" applyAlignment="1">
      <alignment vertical="center"/>
    </xf>
    <xf numFmtId="0" fontId="28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3" borderId="43" xfId="0" applyFont="1" applyFill="1" applyBorder="1" applyAlignment="1">
      <alignment horizontal="center" vertical="center"/>
    </xf>
    <xf numFmtId="0" fontId="27" fillId="3" borderId="44" xfId="0" applyFont="1" applyFill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1" fillId="0" borderId="17" xfId="0" applyFont="1" applyBorder="1" applyAlignment="1">
      <alignment vertical="center"/>
    </xf>
    <xf numFmtId="0" fontId="32" fillId="0" borderId="17" xfId="0" applyFont="1" applyBorder="1" applyAlignment="1">
      <alignment horizontal="center" vertical="center"/>
    </xf>
    <xf numFmtId="0" fontId="30" fillId="3" borderId="43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31" fillId="3" borderId="43" xfId="0" applyFont="1" applyFill="1" applyBorder="1" applyAlignment="1">
      <alignment horizontal="center" vertical="center"/>
    </xf>
    <xf numFmtId="0" fontId="31" fillId="3" borderId="44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vertical="center" wrapText="1"/>
    </xf>
    <xf numFmtId="0" fontId="31" fillId="0" borderId="11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1" xfId="0" applyFont="1" applyBorder="1" applyAlignment="1">
      <alignment horizontal="center" vertical="center"/>
    </xf>
    <xf numFmtId="0" fontId="31" fillId="3" borderId="30" xfId="0" applyFont="1" applyFill="1" applyBorder="1" applyAlignment="1">
      <alignment horizontal="center" vertical="center"/>
    </xf>
    <xf numFmtId="0" fontId="31" fillId="3" borderId="31" xfId="0" applyFont="1" applyFill="1" applyBorder="1" applyAlignment="1">
      <alignment horizontal="center" vertical="center"/>
    </xf>
    <xf numFmtId="9" fontId="28" fillId="3" borderId="31" xfId="0" applyNumberFormat="1" applyFont="1" applyFill="1" applyBorder="1" applyAlignment="1">
      <alignment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vertical="center"/>
    </xf>
    <xf numFmtId="0" fontId="30" fillId="2" borderId="6" xfId="0" applyFont="1" applyFill="1" applyBorder="1" applyAlignment="1">
      <alignment vertical="center" wrapText="1"/>
    </xf>
    <xf numFmtId="0" fontId="31" fillId="2" borderId="10" xfId="0" applyFont="1" applyFill="1" applyBorder="1" applyAlignment="1">
      <alignment vertical="center" wrapText="1"/>
    </xf>
    <xf numFmtId="0" fontId="29" fillId="2" borderId="10" xfId="0" applyFont="1" applyFill="1" applyBorder="1" applyAlignment="1">
      <alignment vertical="center" wrapText="1"/>
    </xf>
    <xf numFmtId="0" fontId="32" fillId="2" borderId="10" xfId="0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30" fillId="2" borderId="29" xfId="0" applyFont="1" applyFill="1" applyBorder="1" applyAlignment="1">
      <alignment horizontal="center" vertical="center"/>
    </xf>
    <xf numFmtId="9" fontId="28" fillId="2" borderId="29" xfId="0" applyNumberFormat="1" applyFont="1" applyFill="1" applyBorder="1" applyAlignment="1">
      <alignment vertical="center" wrapText="1"/>
    </xf>
    <xf numFmtId="0" fontId="31" fillId="2" borderId="10" xfId="0" applyFont="1" applyFill="1" applyBorder="1" applyAlignment="1">
      <alignment wrapText="1"/>
    </xf>
    <xf numFmtId="0" fontId="31" fillId="0" borderId="14" xfId="0" applyFont="1" applyBorder="1" applyAlignment="1">
      <alignment horizontal="right" vertical="center"/>
    </xf>
    <xf numFmtId="0" fontId="31" fillId="0" borderId="24" xfId="0" applyFont="1" applyBorder="1" applyAlignment="1">
      <alignment vertical="center"/>
    </xf>
    <xf numFmtId="0" fontId="31" fillId="0" borderId="16" xfId="0" quotePrefix="1" applyFont="1" applyBorder="1" applyAlignment="1">
      <alignment vertical="center" wrapText="1"/>
    </xf>
    <xf numFmtId="0" fontId="31" fillId="0" borderId="14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0" fontId="31" fillId="3" borderId="37" xfId="0" applyFont="1" applyFill="1" applyBorder="1" applyAlignment="1">
      <alignment horizontal="center" vertical="center"/>
    </xf>
    <xf numFmtId="0" fontId="31" fillId="3" borderId="38" xfId="0" applyFont="1" applyFill="1" applyBorder="1" applyAlignment="1">
      <alignment horizontal="center" vertical="center"/>
    </xf>
    <xf numFmtId="9" fontId="28" fillId="3" borderId="38" xfId="0" applyNumberFormat="1" applyFont="1" applyFill="1" applyBorder="1" applyAlignment="1">
      <alignment vertical="center" wrapText="1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wrapText="1"/>
    </xf>
    <xf numFmtId="0" fontId="31" fillId="0" borderId="17" xfId="0" applyFont="1" applyBorder="1" applyAlignment="1">
      <alignment horizontal="right" vertical="center"/>
    </xf>
    <xf numFmtId="0" fontId="31" fillId="0" borderId="25" xfId="0" applyFont="1" applyBorder="1" applyAlignment="1">
      <alignment vertical="center"/>
    </xf>
    <xf numFmtId="0" fontId="31" fillId="0" borderId="22" xfId="0" quotePrefix="1" applyFont="1" applyBorder="1" applyAlignment="1">
      <alignment vertical="center" wrapText="1"/>
    </xf>
    <xf numFmtId="0" fontId="31" fillId="0" borderId="17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9" fontId="28" fillId="3" borderId="44" xfId="0" applyNumberFormat="1" applyFont="1" applyFill="1" applyBorder="1" applyAlignment="1">
      <alignment vertical="center" wrapText="1"/>
    </xf>
    <xf numFmtId="0" fontId="31" fillId="0" borderId="17" xfId="0" applyFont="1" applyBorder="1" applyAlignment="1">
      <alignment horizontal="center" wrapText="1"/>
    </xf>
    <xf numFmtId="0" fontId="31" fillId="0" borderId="18" xfId="0" applyFont="1" applyBorder="1" applyAlignment="1">
      <alignment horizontal="right" vertical="center"/>
    </xf>
    <xf numFmtId="0" fontId="31" fillId="0" borderId="26" xfId="0" applyFont="1" applyBorder="1" applyAlignment="1">
      <alignment vertical="center"/>
    </xf>
    <xf numFmtId="0" fontId="31" fillId="0" borderId="23" xfId="0" quotePrefix="1" applyFont="1" applyBorder="1" applyAlignment="1">
      <alignment vertical="center" wrapText="1"/>
    </xf>
    <xf numFmtId="0" fontId="31" fillId="0" borderId="18" xfId="0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0" fontId="29" fillId="0" borderId="18" xfId="0" applyFont="1" applyBorder="1" applyAlignment="1">
      <alignment horizontal="center" vertical="center"/>
    </xf>
    <xf numFmtId="0" fontId="31" fillId="3" borderId="45" xfId="0" applyFont="1" applyFill="1" applyBorder="1" applyAlignment="1">
      <alignment horizontal="center" vertical="center"/>
    </xf>
    <xf numFmtId="0" fontId="31" fillId="3" borderId="46" xfId="0" applyFont="1" applyFill="1" applyBorder="1" applyAlignment="1">
      <alignment horizontal="center" vertical="center"/>
    </xf>
    <xf numFmtId="9" fontId="28" fillId="3" borderId="46" xfId="0" applyNumberFormat="1" applyFont="1" applyFill="1" applyBorder="1" applyAlignment="1">
      <alignment vertical="center" wrapText="1"/>
    </xf>
    <xf numFmtId="0" fontId="31" fillId="0" borderId="4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wrapText="1"/>
    </xf>
    <xf numFmtId="0" fontId="28" fillId="2" borderId="10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9" fontId="28" fillId="2" borderId="29" xfId="0" applyNumberFormat="1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vertical="center" wrapText="1"/>
    </xf>
    <xf numFmtId="0" fontId="19" fillId="0" borderId="0" xfId="0" applyFont="1"/>
    <xf numFmtId="9" fontId="12" fillId="0" borderId="0" xfId="0" applyNumberFormat="1" applyFont="1"/>
    <xf numFmtId="0" fontId="12" fillId="3" borderId="0" xfId="0" applyFont="1" applyFill="1" applyBorder="1"/>
    <xf numFmtId="0" fontId="19" fillId="0" borderId="0" xfId="0" applyFont="1" applyBorder="1"/>
    <xf numFmtId="0" fontId="33" fillId="0" borderId="0" xfId="0" applyFont="1" applyAlignment="1">
      <alignment horizontal="left"/>
    </xf>
    <xf numFmtId="9" fontId="12" fillId="3" borderId="0" xfId="0" applyNumberFormat="1" applyFont="1" applyFill="1" applyBorder="1"/>
    <xf numFmtId="0" fontId="12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4" fillId="0" borderId="0" xfId="0" applyFont="1" applyBorder="1" applyAlignment="1"/>
    <xf numFmtId="0" fontId="34" fillId="0" borderId="0" xfId="0" applyFont="1"/>
    <xf numFmtId="0" fontId="34" fillId="0" borderId="0" xfId="0" applyFont="1" applyAlignment="1">
      <alignment horizontal="center"/>
    </xf>
    <xf numFmtId="0" fontId="34" fillId="3" borderId="0" xfId="0" applyFont="1" applyFill="1"/>
    <xf numFmtId="0" fontId="19" fillId="3" borderId="0" xfId="0" applyFont="1" applyFill="1"/>
    <xf numFmtId="9" fontId="19" fillId="3" borderId="0" xfId="0" applyNumberFormat="1" applyFont="1" applyFill="1"/>
    <xf numFmtId="0" fontId="19" fillId="0" borderId="0" xfId="0" applyFont="1" applyBorder="1" applyAlignment="1">
      <alignment wrapText="1"/>
    </xf>
    <xf numFmtId="0" fontId="35" fillId="0" borderId="0" xfId="0" quotePrefix="1" applyFont="1" applyBorder="1" applyAlignment="1"/>
    <xf numFmtId="0" fontId="24" fillId="4" borderId="10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vertical="center" wrapText="1"/>
    </xf>
    <xf numFmtId="0" fontId="24" fillId="0" borderId="31" xfId="0" applyFont="1" applyFill="1" applyBorder="1" applyAlignment="1">
      <alignment vertical="center" wrapText="1"/>
    </xf>
    <xf numFmtId="0" fontId="2" fillId="0" borderId="51" xfId="0" applyFont="1" applyBorder="1"/>
    <xf numFmtId="0" fontId="2" fillId="0" borderId="24" xfId="0" applyFont="1" applyBorder="1"/>
    <xf numFmtId="0" fontId="2" fillId="0" borderId="26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5" fillId="0" borderId="10" xfId="1" applyFont="1" applyBorder="1" applyAlignment="1">
      <alignment horizontal="center" vertical="center" wrapText="1"/>
    </xf>
    <xf numFmtId="3" fontId="5" fillId="0" borderId="10" xfId="2" applyNumberFormat="1" applyFont="1" applyBorder="1" applyAlignment="1">
      <alignment horizontal="center" vertical="center" wrapText="1"/>
    </xf>
    <xf numFmtId="3" fontId="5" fillId="0" borderId="10" xfId="1" applyNumberFormat="1" applyFont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2" fillId="0" borderId="47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28" fillId="0" borderId="14" xfId="0" applyFont="1" applyBorder="1" applyAlignment="1">
      <alignment horizontal="center" vertical="center"/>
    </xf>
    <xf numFmtId="9" fontId="28" fillId="0" borderId="14" xfId="0" applyNumberFormat="1" applyFont="1" applyBorder="1" applyAlignment="1">
      <alignment vertical="center"/>
    </xf>
    <xf numFmtId="0" fontId="40" fillId="0" borderId="7" xfId="0" applyFont="1" applyBorder="1" applyAlignment="1">
      <alignment horizontal="center" vertical="center"/>
    </xf>
    <xf numFmtId="9" fontId="40" fillId="0" borderId="7" xfId="0" applyNumberFormat="1" applyFont="1" applyBorder="1" applyAlignment="1">
      <alignment vertical="center"/>
    </xf>
    <xf numFmtId="0" fontId="40" fillId="0" borderId="27" xfId="0" applyFont="1" applyBorder="1" applyAlignment="1">
      <alignment horizontal="center" vertical="center"/>
    </xf>
    <xf numFmtId="9" fontId="40" fillId="0" borderId="27" xfId="0" applyNumberFormat="1" applyFont="1" applyBorder="1" applyAlignment="1">
      <alignment vertical="center"/>
    </xf>
    <xf numFmtId="41" fontId="28" fillId="0" borderId="14" xfId="4" applyFont="1" applyBorder="1" applyAlignment="1">
      <alignment vertical="center"/>
    </xf>
    <xf numFmtId="41" fontId="28" fillId="0" borderId="17" xfId="4" applyFont="1" applyBorder="1" applyAlignment="1">
      <alignment vertical="center"/>
    </xf>
    <xf numFmtId="41" fontId="28" fillId="3" borderId="37" xfId="0" applyNumberFormat="1" applyFont="1" applyFill="1" applyBorder="1" applyAlignment="1">
      <alignment horizontal="center" vertical="center"/>
    </xf>
    <xf numFmtId="41" fontId="28" fillId="3" borderId="43" xfId="0" applyNumberFormat="1" applyFont="1" applyFill="1" applyBorder="1" applyAlignment="1">
      <alignment horizontal="center" vertical="center"/>
    </xf>
    <xf numFmtId="41" fontId="28" fillId="3" borderId="38" xfId="0" applyNumberFormat="1" applyFont="1" applyFill="1" applyBorder="1" applyAlignment="1">
      <alignment horizontal="center" vertical="center"/>
    </xf>
    <xf numFmtId="41" fontId="28" fillId="3" borderId="37" xfId="4" applyFont="1" applyFill="1" applyBorder="1" applyAlignment="1">
      <alignment horizontal="center" vertical="center"/>
    </xf>
    <xf numFmtId="2" fontId="28" fillId="3" borderId="38" xfId="4" applyNumberFormat="1" applyFont="1" applyFill="1" applyBorder="1" applyAlignment="1">
      <alignment vertical="center"/>
    </xf>
    <xf numFmtId="2" fontId="28" fillId="3" borderId="29" xfId="0" applyNumberFormat="1" applyFont="1" applyFill="1" applyBorder="1" applyAlignment="1">
      <alignment vertical="center"/>
    </xf>
    <xf numFmtId="9" fontId="28" fillId="3" borderId="38" xfId="5" applyFont="1" applyFill="1" applyBorder="1" applyAlignment="1">
      <alignment horizontal="center" vertical="center"/>
    </xf>
    <xf numFmtId="9" fontId="28" fillId="0" borderId="38" xfId="0" applyNumberFormat="1" applyFont="1" applyBorder="1" applyAlignment="1">
      <alignment horizontal="center" vertical="center"/>
    </xf>
    <xf numFmtId="2" fontId="28" fillId="0" borderId="37" xfId="0" applyNumberFormat="1" applyFont="1" applyBorder="1" applyAlignment="1">
      <alignment horizontal="center" vertical="center"/>
    </xf>
    <xf numFmtId="2" fontId="28" fillId="0" borderId="28" xfId="0" applyNumberFormat="1" applyFont="1" applyBorder="1" applyAlignment="1">
      <alignment horizontal="center" vertical="center"/>
    </xf>
    <xf numFmtId="9" fontId="12" fillId="3" borderId="0" xfId="0" applyNumberFormat="1" applyFont="1" applyFill="1" applyBorder="1" applyAlignment="1"/>
    <xf numFmtId="9" fontId="12" fillId="3" borderId="0" xfId="0" applyNumberFormat="1" applyFont="1" applyFill="1" applyAlignment="1"/>
    <xf numFmtId="0" fontId="41" fillId="0" borderId="0" xfId="0" applyFont="1" applyAlignment="1">
      <alignment horizontal="center"/>
    </xf>
    <xf numFmtId="0" fontId="42" fillId="0" borderId="0" xfId="0" applyFont="1" applyAlignment="1"/>
    <xf numFmtId="0" fontId="41" fillId="0" borderId="0" xfId="0" applyFont="1" applyAlignment="1"/>
    <xf numFmtId="0" fontId="43" fillId="4" borderId="10" xfId="0" applyFont="1" applyFill="1" applyBorder="1" applyAlignment="1">
      <alignment horizontal="center" vertical="center" wrapText="1"/>
    </xf>
    <xf numFmtId="0" fontId="44" fillId="4" borderId="10" xfId="0" applyFont="1" applyFill="1" applyBorder="1" applyAlignment="1">
      <alignment horizontal="center" vertical="center" wrapText="1"/>
    </xf>
    <xf numFmtId="49" fontId="45" fillId="4" borderId="32" xfId="0" quotePrefix="1" applyNumberFormat="1" applyFont="1" applyFill="1" applyBorder="1" applyAlignment="1">
      <alignment horizontal="center" vertical="center" wrapText="1"/>
    </xf>
    <xf numFmtId="49" fontId="45" fillId="4" borderId="35" xfId="0" quotePrefix="1" applyNumberFormat="1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1" fillId="0" borderId="14" xfId="0" applyFont="1" applyBorder="1" applyAlignment="1">
      <alignment horizontal="center" vertical="center"/>
    </xf>
    <xf numFmtId="0" fontId="31" fillId="0" borderId="7" xfId="0" applyFont="1" applyBorder="1" applyAlignment="1">
      <alignment vertical="center"/>
    </xf>
    <xf numFmtId="0" fontId="46" fillId="0" borderId="7" xfId="0" applyFont="1" applyBorder="1" applyAlignment="1">
      <alignment horizontal="center" vertical="center"/>
    </xf>
    <xf numFmtId="0" fontId="31" fillId="0" borderId="27" xfId="0" applyFont="1" applyBorder="1" applyAlignment="1">
      <alignment vertical="center"/>
    </xf>
    <xf numFmtId="0" fontId="46" fillId="0" borderId="27" xfId="0" applyFont="1" applyBorder="1" applyAlignment="1">
      <alignment horizontal="center" vertical="center"/>
    </xf>
    <xf numFmtId="0" fontId="31" fillId="2" borderId="10" xfId="0" applyFont="1" applyFill="1" applyBorder="1" applyAlignment="1">
      <alignment vertical="center"/>
    </xf>
    <xf numFmtId="2" fontId="31" fillId="0" borderId="14" xfId="4" applyNumberFormat="1" applyFont="1" applyBorder="1" applyAlignment="1">
      <alignment vertical="center"/>
    </xf>
    <xf numFmtId="2" fontId="31" fillId="0" borderId="17" xfId="0" applyNumberFormat="1" applyFont="1" applyBorder="1" applyAlignment="1">
      <alignment vertical="center"/>
    </xf>
    <xf numFmtId="0" fontId="31" fillId="0" borderId="11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 wrapText="1"/>
    </xf>
    <xf numFmtId="0" fontId="34" fillId="0" borderId="0" xfId="0" applyFont="1" applyBorder="1"/>
    <xf numFmtId="2" fontId="31" fillId="0" borderId="14" xfId="0" applyNumberFormat="1" applyFont="1" applyBorder="1" applyAlignment="1">
      <alignment vertical="center"/>
    </xf>
    <xf numFmtId="2" fontId="28" fillId="2" borderId="29" xfId="0" applyNumberFormat="1" applyFont="1" applyFill="1" applyBorder="1" applyAlignment="1">
      <alignment horizontal="center" vertical="center" wrapText="1"/>
    </xf>
    <xf numFmtId="41" fontId="28" fillId="2" borderId="28" xfId="0" applyNumberFormat="1" applyFont="1" applyFill="1" applyBorder="1" applyAlignment="1">
      <alignment horizontal="center" vertical="center"/>
    </xf>
    <xf numFmtId="41" fontId="28" fillId="2" borderId="29" xfId="0" applyNumberFormat="1" applyFont="1" applyFill="1" applyBorder="1" applyAlignment="1">
      <alignment horizontal="center" vertical="center"/>
    </xf>
    <xf numFmtId="0" fontId="28" fillId="2" borderId="28" xfId="0" applyNumberFormat="1" applyFont="1" applyFill="1" applyBorder="1" applyAlignment="1">
      <alignment horizontal="center" vertical="center"/>
    </xf>
    <xf numFmtId="9" fontId="28" fillId="2" borderId="29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41" fontId="12" fillId="0" borderId="0" xfId="0" applyNumberFormat="1" applyFont="1" applyAlignment="1">
      <alignment horizontal="center"/>
    </xf>
    <xf numFmtId="0" fontId="41" fillId="3" borderId="0" xfId="0" applyFont="1" applyFill="1" applyAlignment="1"/>
    <xf numFmtId="0" fontId="18" fillId="0" borderId="0" xfId="0" applyFont="1" applyFill="1" applyBorder="1" applyAlignment="1">
      <alignment vertical="center"/>
    </xf>
    <xf numFmtId="0" fontId="15" fillId="0" borderId="0" xfId="0" applyFont="1" applyAlignment="1">
      <alignment horizontal="left" indent="8"/>
    </xf>
    <xf numFmtId="0" fontId="15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/>
    <xf numFmtId="0" fontId="15" fillId="0" borderId="0" xfId="0" applyFont="1" applyAlignment="1">
      <alignment horizontal="justify"/>
    </xf>
    <xf numFmtId="0" fontId="51" fillId="0" borderId="0" xfId="0" applyFont="1" applyAlignment="1"/>
    <xf numFmtId="0" fontId="27" fillId="3" borderId="10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left" vertical="center" wrapText="1"/>
    </xf>
    <xf numFmtId="0" fontId="30" fillId="3" borderId="10" xfId="0" applyFont="1" applyFill="1" applyBorder="1" applyAlignment="1">
      <alignment vertical="center"/>
    </xf>
    <xf numFmtId="0" fontId="30" fillId="3" borderId="10" xfId="0" applyFont="1" applyFill="1" applyBorder="1" applyAlignment="1">
      <alignment horizontal="center" vertical="center"/>
    </xf>
    <xf numFmtId="0" fontId="53" fillId="0" borderId="0" xfId="0" applyFont="1"/>
    <xf numFmtId="0" fontId="49" fillId="0" borderId="10" xfId="0" applyFont="1" applyBorder="1" applyAlignment="1">
      <alignment horizontal="center" wrapText="1"/>
    </xf>
    <xf numFmtId="0" fontId="50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vertical="center" wrapText="1"/>
    </xf>
    <xf numFmtId="0" fontId="30" fillId="3" borderId="10" xfId="0" applyFont="1" applyFill="1" applyBorder="1" applyAlignment="1">
      <alignment vertical="center" wrapText="1"/>
    </xf>
    <xf numFmtId="0" fontId="31" fillId="3" borderId="10" xfId="0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3" borderId="10" xfId="0" applyFont="1" applyFill="1" applyBorder="1" applyAlignment="1">
      <alignment horizontal="left" vertical="center"/>
    </xf>
    <xf numFmtId="0" fontId="55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47" fillId="3" borderId="10" xfId="0" applyFont="1" applyFill="1" applyBorder="1" applyAlignment="1">
      <alignment horizontal="right" vertical="center"/>
    </xf>
    <xf numFmtId="0" fontId="47" fillId="0" borderId="10" xfId="0" applyFont="1" applyBorder="1" applyAlignment="1">
      <alignment horizontal="right" vertical="center"/>
    </xf>
    <xf numFmtId="0" fontId="47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2" fontId="47" fillId="3" borderId="10" xfId="0" applyNumberFormat="1" applyFont="1" applyFill="1" applyBorder="1" applyAlignment="1">
      <alignment horizontal="right" vertical="center"/>
    </xf>
    <xf numFmtId="0" fontId="47" fillId="0" borderId="10" xfId="0" applyNumberFormat="1" applyFont="1" applyBorder="1" applyAlignment="1">
      <alignment horizontal="right" vertical="center"/>
    </xf>
    <xf numFmtId="0" fontId="55" fillId="3" borderId="10" xfId="0" applyFont="1" applyFill="1" applyBorder="1" applyAlignment="1">
      <alignment horizontal="right" vertical="center"/>
    </xf>
    <xf numFmtId="9" fontId="47" fillId="3" borderId="10" xfId="0" applyNumberFormat="1" applyFont="1" applyFill="1" applyBorder="1" applyAlignment="1">
      <alignment horizontal="right" vertical="center"/>
    </xf>
    <xf numFmtId="0" fontId="55" fillId="3" borderId="10" xfId="0" applyNumberFormat="1" applyFont="1" applyFill="1" applyBorder="1" applyAlignment="1">
      <alignment horizontal="right" vertical="center"/>
    </xf>
    <xf numFmtId="0" fontId="47" fillId="3" borderId="10" xfId="0" applyFont="1" applyFill="1" applyBorder="1" applyAlignment="1">
      <alignment vertical="center"/>
    </xf>
    <xf numFmtId="0" fontId="47" fillId="3" borderId="10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0" fontId="4" fillId="0" borderId="0" xfId="0" applyFont="1" applyAlignment="1"/>
    <xf numFmtId="0" fontId="4" fillId="3" borderId="0" xfId="0" applyFont="1" applyFill="1" applyAlignment="1">
      <alignment horizontal="center"/>
    </xf>
    <xf numFmtId="0" fontId="55" fillId="3" borderId="0" xfId="0" applyFont="1" applyFill="1" applyAlignment="1"/>
    <xf numFmtId="0" fontId="15" fillId="0" borderId="0" xfId="0" applyFont="1" applyBorder="1" applyAlignment="1"/>
    <xf numFmtId="0" fontId="47" fillId="3" borderId="10" xfId="0" applyFont="1" applyFill="1" applyBorder="1" applyAlignment="1">
      <alignment horizontal="center" vertical="center" wrapText="1"/>
    </xf>
    <xf numFmtId="0" fontId="11" fillId="3" borderId="10" xfId="0" quotePrefix="1" applyFont="1" applyFill="1" applyBorder="1" applyAlignment="1">
      <alignment horizontal="center" vertical="center" wrapText="1"/>
    </xf>
    <xf numFmtId="49" fontId="56" fillId="3" borderId="10" xfId="0" quotePrefix="1" applyNumberFormat="1" applyFont="1" applyFill="1" applyBorder="1" applyAlignment="1">
      <alignment horizontal="center" vertical="center" wrapText="1"/>
    </xf>
    <xf numFmtId="0" fontId="11" fillId="3" borderId="10" xfId="0" quotePrefix="1" applyFont="1" applyFill="1" applyBorder="1" applyAlignment="1">
      <alignment horizontal="center" vertical="center"/>
    </xf>
    <xf numFmtId="49" fontId="56" fillId="3" borderId="10" xfId="0" applyNumberFormat="1" applyFont="1" applyFill="1" applyBorder="1" applyAlignment="1">
      <alignment horizontal="center" vertical="center" wrapText="1"/>
    </xf>
    <xf numFmtId="0" fontId="47" fillId="3" borderId="10" xfId="0" applyFont="1" applyFill="1" applyBorder="1" applyAlignment="1">
      <alignment horizontal="center" vertical="center"/>
    </xf>
    <xf numFmtId="41" fontId="47" fillId="3" borderId="10" xfId="4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166" fontId="47" fillId="3" borderId="10" xfId="0" applyNumberFormat="1" applyFont="1" applyFill="1" applyBorder="1" applyAlignment="1">
      <alignment horizontal="right" vertical="center"/>
    </xf>
    <xf numFmtId="41" fontId="55" fillId="3" borderId="10" xfId="4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43" fontId="4" fillId="0" borderId="0" xfId="3" applyNumberFormat="1" applyFont="1"/>
    <xf numFmtId="0" fontId="4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wrapText="1"/>
    </xf>
    <xf numFmtId="0" fontId="15" fillId="3" borderId="0" xfId="0" applyFont="1" applyFill="1"/>
    <xf numFmtId="9" fontId="15" fillId="3" borderId="0" xfId="0" applyNumberFormat="1" applyFont="1" applyFill="1"/>
    <xf numFmtId="0" fontId="2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3" borderId="10" xfId="0" applyFont="1" applyFill="1" applyBorder="1" applyAlignment="1">
      <alignment horizontal="center" vertical="center"/>
    </xf>
    <xf numFmtId="0" fontId="55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6" applyFont="1" applyFill="1" applyAlignment="1"/>
    <xf numFmtId="0" fontId="5" fillId="0" borderId="0" xfId="6" applyNumberFormat="1" applyFont="1" applyFill="1" applyAlignment="1">
      <alignment vertical="center"/>
    </xf>
    <xf numFmtId="0" fontId="5" fillId="0" borderId="0" xfId="6" applyFont="1" applyFill="1"/>
    <xf numFmtId="0" fontId="5" fillId="0" borderId="0" xfId="6" applyFont="1" applyFill="1" applyAlignment="1">
      <alignment horizontal="center" vertical="center"/>
    </xf>
    <xf numFmtId="43" fontId="5" fillId="0" borderId="0" xfId="6" applyNumberFormat="1" applyFont="1" applyFill="1" applyAlignment="1"/>
    <xf numFmtId="4" fontId="5" fillId="0" borderId="0" xfId="6" applyNumberFormat="1" applyFont="1" applyFill="1" applyAlignment="1"/>
    <xf numFmtId="0" fontId="5" fillId="0" borderId="0" xfId="6" applyFont="1" applyFill="1" applyAlignment="1">
      <alignment vertical="center"/>
    </xf>
    <xf numFmtId="0" fontId="59" fillId="0" borderId="0" xfId="6" applyFont="1" applyFill="1"/>
    <xf numFmtId="0" fontId="59" fillId="0" borderId="0" xfId="6" applyNumberFormat="1" applyFont="1" applyFill="1" applyAlignment="1">
      <alignment horizontal="center"/>
    </xf>
    <xf numFmtId="41" fontId="60" fillId="0" borderId="0" xfId="6" applyNumberFormat="1" applyFont="1" applyFill="1" applyAlignment="1">
      <alignment vertical="center" wrapText="1"/>
    </xf>
    <xf numFmtId="41" fontId="59" fillId="0" borderId="0" xfId="6" applyNumberFormat="1" applyFont="1" applyFill="1" applyAlignment="1">
      <alignment vertical="center"/>
    </xf>
    <xf numFmtId="41" fontId="61" fillId="0" borderId="0" xfId="6" applyNumberFormat="1" applyFont="1" applyFill="1" applyAlignment="1">
      <alignment vertical="center"/>
    </xf>
    <xf numFmtId="0" fontId="62" fillId="0" borderId="0" xfId="6" applyFont="1" applyFill="1" applyAlignment="1"/>
    <xf numFmtId="0" fontId="62" fillId="0" borderId="0" xfId="6" applyFont="1" applyFill="1"/>
    <xf numFmtId="43" fontId="59" fillId="0" borderId="0" xfId="6" applyNumberFormat="1" applyFont="1" applyFill="1" applyAlignment="1">
      <alignment horizontal="center"/>
    </xf>
    <xf numFmtId="43" fontId="60" fillId="0" borderId="0" xfId="3" applyFont="1" applyFill="1" applyAlignment="1">
      <alignment vertical="center" wrapText="1"/>
    </xf>
    <xf numFmtId="41" fontId="62" fillId="0" borderId="0" xfId="6" applyNumberFormat="1" applyFont="1" applyFill="1" applyAlignment="1">
      <alignment vertical="center"/>
    </xf>
    <xf numFmtId="4" fontId="61" fillId="0" borderId="0" xfId="6" applyNumberFormat="1" applyFont="1" applyFill="1" applyAlignment="1">
      <alignment vertical="center"/>
    </xf>
    <xf numFmtId="41" fontId="59" fillId="0" borderId="0" xfId="6" applyNumberFormat="1" applyFont="1" applyFill="1" applyAlignment="1">
      <alignment vertical="center" wrapText="1"/>
    </xf>
    <xf numFmtId="0" fontId="64" fillId="0" borderId="0" xfId="0" applyFont="1" applyBorder="1" applyAlignment="1">
      <alignment vertical="center"/>
    </xf>
    <xf numFmtId="41" fontId="62" fillId="0" borderId="0" xfId="6" applyNumberFormat="1" applyFont="1" applyFill="1" applyAlignment="1">
      <alignment vertical="center" wrapText="1"/>
    </xf>
    <xf numFmtId="0" fontId="62" fillId="0" borderId="0" xfId="6" applyNumberFormat="1" applyFont="1" applyFill="1" applyAlignment="1">
      <alignment horizontal="center"/>
    </xf>
    <xf numFmtId="0" fontId="49" fillId="0" borderId="10" xfId="0" applyFont="1" applyBorder="1" applyAlignment="1">
      <alignment horizontal="center" vertical="top" wrapText="1"/>
    </xf>
    <xf numFmtId="0" fontId="50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2" fillId="0" borderId="10" xfId="0" applyFont="1" applyBorder="1" applyAlignment="1">
      <alignment wrapText="1"/>
    </xf>
    <xf numFmtId="0" fontId="49" fillId="0" borderId="10" xfId="0" applyFont="1" applyBorder="1" applyAlignment="1">
      <alignment vertical="top" wrapText="1"/>
    </xf>
    <xf numFmtId="0" fontId="4" fillId="0" borderId="10" xfId="0" applyFont="1" applyBorder="1" applyAlignment="1">
      <alignment wrapText="1"/>
    </xf>
    <xf numFmtId="0" fontId="49" fillId="0" borderId="10" xfId="0" applyFont="1" applyBorder="1" applyAlignment="1">
      <alignment wrapText="1"/>
    </xf>
    <xf numFmtId="0" fontId="50" fillId="0" borderId="10" xfId="0" applyFont="1" applyBorder="1" applyAlignment="1">
      <alignment wrapText="1"/>
    </xf>
    <xf numFmtId="0" fontId="63" fillId="0" borderId="0" xfId="0" applyFont="1" applyBorder="1" applyAlignment="1">
      <alignment horizontal="right" vertical="top" wrapText="1"/>
    </xf>
    <xf numFmtId="43" fontId="55" fillId="3" borderId="10" xfId="3" applyFont="1" applyFill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43" fontId="47" fillId="3" borderId="10" xfId="3" applyFont="1" applyFill="1" applyBorder="1" applyAlignment="1">
      <alignment horizontal="right" vertical="center"/>
    </xf>
    <xf numFmtId="43" fontId="47" fillId="0" borderId="10" xfId="3" applyFont="1" applyBorder="1" applyAlignment="1">
      <alignment horizontal="right" vertical="center"/>
    </xf>
    <xf numFmtId="164" fontId="47" fillId="3" borderId="10" xfId="3" applyNumberFormat="1" applyFont="1" applyFill="1" applyBorder="1" applyAlignment="1">
      <alignment horizontal="right" vertical="center"/>
    </xf>
    <xf numFmtId="2" fontId="47" fillId="0" borderId="10" xfId="0" applyNumberFormat="1" applyFont="1" applyBorder="1" applyAlignment="1">
      <alignment horizontal="right" vertical="center"/>
    </xf>
    <xf numFmtId="0" fontId="48" fillId="0" borderId="0" xfId="6" applyFont="1" applyFill="1"/>
    <xf numFmtId="0" fontId="48" fillId="0" borderId="0" xfId="6" applyNumberFormat="1" applyFont="1" applyFill="1" applyAlignment="1">
      <alignment horizontal="center"/>
    </xf>
    <xf numFmtId="41" fontId="48" fillId="0" borderId="0" xfId="6" applyNumberFormat="1" applyFont="1" applyFill="1" applyAlignment="1">
      <alignment vertical="center"/>
    </xf>
    <xf numFmtId="41" fontId="2" fillId="0" borderId="0" xfId="6" applyNumberFormat="1" applyFont="1" applyFill="1" applyAlignment="1">
      <alignment vertical="center"/>
    </xf>
    <xf numFmtId="0" fontId="47" fillId="0" borderId="0" xfId="6" applyFont="1" applyFill="1" applyAlignment="1"/>
    <xf numFmtId="0" fontId="47" fillId="0" borderId="0" xfId="6" applyNumberFormat="1" applyFont="1" applyFill="1" applyBorder="1" applyAlignment="1">
      <alignment vertical="center" wrapText="1"/>
    </xf>
    <xf numFmtId="3" fontId="47" fillId="0" borderId="0" xfId="6" applyNumberFormat="1" applyFont="1" applyFill="1" applyBorder="1" applyAlignment="1">
      <alignment vertical="center" wrapText="1"/>
    </xf>
    <xf numFmtId="4" fontId="47" fillId="0" borderId="0" xfId="6" applyNumberFormat="1" applyFont="1" applyFill="1" applyBorder="1" applyAlignment="1">
      <alignment vertical="center" wrapText="1"/>
    </xf>
    <xf numFmtId="4" fontId="47" fillId="0" borderId="0" xfId="6" applyNumberFormat="1" applyFont="1" applyFill="1" applyBorder="1" applyAlignment="1">
      <alignment vertical="center"/>
    </xf>
    <xf numFmtId="41" fontId="47" fillId="0" borderId="0" xfId="6" applyNumberFormat="1" applyFont="1" applyFill="1" applyBorder="1" applyAlignment="1">
      <alignment vertical="center"/>
    </xf>
    <xf numFmtId="41" fontId="47" fillId="0" borderId="0" xfId="6" applyNumberFormat="1" applyFont="1" applyFill="1" applyAlignment="1">
      <alignment vertical="center"/>
    </xf>
    <xf numFmtId="4" fontId="47" fillId="0" borderId="10" xfId="6" applyNumberFormat="1" applyFont="1" applyFill="1" applyBorder="1" applyAlignment="1">
      <alignment horizontal="center" vertical="center"/>
    </xf>
    <xf numFmtId="41" fontId="47" fillId="0" borderId="10" xfId="6" applyNumberFormat="1" applyFont="1" applyFill="1" applyBorder="1" applyAlignment="1">
      <alignment horizontal="center" vertical="center"/>
    </xf>
    <xf numFmtId="0" fontId="47" fillId="0" borderId="10" xfId="6" applyFont="1" applyFill="1" applyBorder="1" applyAlignment="1"/>
    <xf numFmtId="0" fontId="47" fillId="0" borderId="10" xfId="6" applyFont="1" applyFill="1" applyBorder="1" applyAlignment="1">
      <alignment vertical="center"/>
    </xf>
    <xf numFmtId="164" fontId="55" fillId="0" borderId="10" xfId="3" applyNumberFormat="1" applyFont="1" applyBorder="1" applyAlignment="1">
      <alignment horizontal="left" vertical="center" wrapText="1" indent="1"/>
    </xf>
    <xf numFmtId="164" fontId="55" fillId="0" borderId="10" xfId="3" applyNumberFormat="1" applyFont="1" applyBorder="1" applyAlignment="1">
      <alignment vertical="center" wrapText="1"/>
    </xf>
    <xf numFmtId="4" fontId="47" fillId="0" borderId="10" xfId="6" applyNumberFormat="1" applyFont="1" applyFill="1" applyBorder="1" applyAlignment="1">
      <alignment vertical="center" wrapText="1"/>
    </xf>
    <xf numFmtId="4" fontId="47" fillId="0" borderId="10" xfId="6" applyNumberFormat="1" applyFont="1" applyFill="1" applyBorder="1" applyAlignment="1">
      <alignment vertical="center"/>
    </xf>
    <xf numFmtId="41" fontId="47" fillId="0" borderId="10" xfId="6" applyNumberFormat="1" applyFont="1" applyFill="1" applyBorder="1" applyAlignment="1">
      <alignment vertical="center"/>
    </xf>
    <xf numFmtId="164" fontId="67" fillId="0" borderId="10" xfId="3" applyNumberFormat="1" applyFont="1" applyBorder="1" applyAlignment="1">
      <alignment vertical="center" wrapText="1"/>
    </xf>
    <xf numFmtId="43" fontId="47" fillId="0" borderId="10" xfId="3" applyFont="1" applyFill="1" applyBorder="1" applyAlignment="1">
      <alignment vertical="center"/>
    </xf>
    <xf numFmtId="164" fontId="47" fillId="0" borderId="10" xfId="3" applyNumberFormat="1" applyFont="1" applyBorder="1" applyAlignment="1">
      <alignment vertical="center" wrapText="1"/>
    </xf>
    <xf numFmtId="0" fontId="47" fillId="0" borderId="0" xfId="6" applyFont="1" applyFill="1" applyBorder="1"/>
    <xf numFmtId="0" fontId="47" fillId="0" borderId="0" xfId="6" applyFont="1" applyFill="1"/>
    <xf numFmtId="164" fontId="47" fillId="0" borderId="0" xfId="3" applyNumberFormat="1" applyFont="1" applyBorder="1"/>
    <xf numFmtId="0" fontId="2" fillId="0" borderId="0" xfId="6" applyFont="1" applyFill="1"/>
    <xf numFmtId="164" fontId="2" fillId="0" borderId="0" xfId="3" applyNumberFormat="1" applyFont="1" applyBorder="1"/>
    <xf numFmtId="4" fontId="2" fillId="0" borderId="0" xfId="6" applyNumberFormat="1" applyFont="1" applyFill="1" applyBorder="1" applyAlignment="1">
      <alignment vertical="center" wrapText="1"/>
    </xf>
    <xf numFmtId="4" fontId="2" fillId="0" borderId="0" xfId="6" applyNumberFormat="1" applyFont="1" applyFill="1" applyBorder="1" applyAlignment="1">
      <alignment vertical="center"/>
    </xf>
    <xf numFmtId="41" fontId="2" fillId="0" borderId="0" xfId="6" applyNumberFormat="1" applyFont="1" applyFill="1" applyBorder="1" applyAlignment="1">
      <alignment vertical="center"/>
    </xf>
    <xf numFmtId="41" fontId="48" fillId="0" borderId="0" xfId="6" applyNumberFormat="1" applyFont="1" applyFill="1" applyAlignment="1">
      <alignment vertical="center" wrapText="1"/>
    </xf>
    <xf numFmtId="43" fontId="2" fillId="0" borderId="0" xfId="3" applyFont="1" applyFill="1" applyAlignment="1">
      <alignment vertical="center"/>
    </xf>
    <xf numFmtId="43" fontId="47" fillId="0" borderId="0" xfId="3" applyFont="1" applyFill="1" applyAlignment="1">
      <alignment vertical="center"/>
    </xf>
    <xf numFmtId="0" fontId="47" fillId="0" borderId="10" xfId="6" applyFont="1" applyFill="1" applyBorder="1" applyAlignment="1">
      <alignment horizontal="center" vertical="center"/>
    </xf>
    <xf numFmtId="0" fontId="55" fillId="0" borderId="1" xfId="6" applyNumberFormat="1" applyFont="1" applyFill="1" applyBorder="1" applyAlignment="1">
      <alignment horizontal="center" vertical="center"/>
    </xf>
    <xf numFmtId="3" fontId="55" fillId="0" borderId="1" xfId="6" applyNumberFormat="1" applyFont="1" applyFill="1" applyBorder="1" applyAlignment="1">
      <alignment horizontal="center" vertical="center"/>
    </xf>
    <xf numFmtId="4" fontId="47" fillId="0" borderId="1" xfId="6" applyNumberFormat="1" applyFont="1" applyFill="1" applyBorder="1" applyAlignment="1">
      <alignment horizontal="center" vertical="center"/>
    </xf>
    <xf numFmtId="41" fontId="47" fillId="0" borderId="1" xfId="6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4" fontId="55" fillId="0" borderId="7" xfId="6" applyNumberFormat="1" applyFont="1" applyFill="1" applyBorder="1" applyAlignment="1">
      <alignment vertical="center" wrapText="1"/>
    </xf>
    <xf numFmtId="4" fontId="55" fillId="0" borderId="7" xfId="6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right" vertical="center"/>
    </xf>
    <xf numFmtId="0" fontId="47" fillId="3" borderId="7" xfId="0" applyFont="1" applyFill="1" applyBorder="1" applyAlignment="1">
      <alignment horizontal="center" vertical="center"/>
    </xf>
    <xf numFmtId="0" fontId="47" fillId="3" borderId="7" xfId="0" applyFont="1" applyFill="1" applyBorder="1" applyAlignment="1">
      <alignment vertical="center"/>
    </xf>
    <xf numFmtId="4" fontId="66" fillId="0" borderId="7" xfId="6" applyNumberFormat="1" applyFont="1" applyFill="1" applyBorder="1" applyAlignment="1">
      <alignment vertical="center" wrapText="1"/>
    </xf>
    <xf numFmtId="0" fontId="47" fillId="3" borderId="7" xfId="0" applyFont="1" applyFill="1" applyBorder="1" applyAlignment="1">
      <alignment horizontal="right" vertical="center"/>
    </xf>
    <xf numFmtId="0" fontId="47" fillId="0" borderId="11" xfId="6" applyFont="1" applyFill="1" applyBorder="1"/>
    <xf numFmtId="0" fontId="47" fillId="0" borderId="11" xfId="6" applyNumberFormat="1" applyFont="1" applyFill="1" applyBorder="1" applyAlignment="1">
      <alignment horizontal="left" indent="1"/>
    </xf>
    <xf numFmtId="4" fontId="55" fillId="0" borderId="11" xfId="6" applyNumberFormat="1" applyFont="1" applyFill="1" applyBorder="1" applyAlignment="1">
      <alignment vertical="center" wrapText="1"/>
    </xf>
    <xf numFmtId="4" fontId="55" fillId="0" borderId="11" xfId="6" applyNumberFormat="1" applyFont="1" applyFill="1" applyBorder="1" applyAlignment="1">
      <alignment vertical="center"/>
    </xf>
    <xf numFmtId="164" fontId="47" fillId="0" borderId="0" xfId="3" applyNumberFormat="1" applyFont="1" applyFill="1" applyBorder="1" applyAlignment="1">
      <alignment vertical="top" wrapText="1"/>
    </xf>
    <xf numFmtId="164" fontId="55" fillId="0" borderId="10" xfId="3" applyNumberFormat="1" applyFont="1" applyFill="1" applyBorder="1" applyAlignment="1">
      <alignment horizontal="center" vertical="center" wrapText="1"/>
    </xf>
    <xf numFmtId="164" fontId="55" fillId="0" borderId="10" xfId="3" applyNumberFormat="1" applyFont="1" applyFill="1" applyBorder="1" applyAlignment="1">
      <alignment horizontal="center" vertical="center"/>
    </xf>
    <xf numFmtId="164" fontId="55" fillId="0" borderId="1" xfId="3" applyNumberFormat="1" applyFont="1" applyFill="1" applyBorder="1" applyAlignment="1">
      <alignment horizontal="center" vertical="center"/>
    </xf>
    <xf numFmtId="164" fontId="47" fillId="0" borderId="7" xfId="3" applyNumberFormat="1" applyFont="1" applyFill="1" applyBorder="1" applyAlignment="1">
      <alignment vertical="top" wrapText="1"/>
    </xf>
    <xf numFmtId="164" fontId="47" fillId="0" borderId="11" xfId="3" applyNumberFormat="1" applyFont="1" applyFill="1" applyBorder="1" applyAlignment="1">
      <alignment vertical="top" wrapText="1"/>
    </xf>
    <xf numFmtId="164" fontId="48" fillId="0" borderId="0" xfId="3" applyNumberFormat="1" applyFont="1" applyFill="1" applyAlignment="1">
      <alignment vertical="top" wrapText="1"/>
    </xf>
    <xf numFmtId="164" fontId="59" fillId="0" borderId="0" xfId="3" applyNumberFormat="1" applyFont="1" applyFill="1" applyAlignment="1">
      <alignment vertical="top" wrapText="1"/>
    </xf>
    <xf numFmtId="164" fontId="59" fillId="0" borderId="0" xfId="3" applyNumberFormat="1" applyFont="1" applyFill="1"/>
    <xf numFmtId="164" fontId="64" fillId="0" borderId="0" xfId="3" applyNumberFormat="1" applyFont="1" applyBorder="1" applyAlignment="1">
      <alignment vertical="center"/>
    </xf>
    <xf numFmtId="164" fontId="62" fillId="0" borderId="0" xfId="3" applyNumberFormat="1" applyFont="1" applyFill="1" applyAlignment="1">
      <alignment vertical="top" wrapText="1"/>
    </xf>
    <xf numFmtId="164" fontId="62" fillId="5" borderId="0" xfId="3" applyNumberFormat="1" applyFont="1" applyFill="1" applyAlignment="1">
      <alignment vertical="top" wrapText="1"/>
    </xf>
    <xf numFmtId="164" fontId="65" fillId="0" borderId="0" xfId="3" applyNumberFormat="1" applyFont="1" applyFill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164" fontId="47" fillId="0" borderId="10" xfId="3" applyNumberFormat="1" applyFont="1" applyFill="1" applyBorder="1" applyAlignment="1">
      <alignment vertical="top" wrapText="1"/>
    </xf>
    <xf numFmtId="0" fontId="2" fillId="0" borderId="10" xfId="0" applyFont="1" applyBorder="1" applyAlignment="1">
      <alignment horizontal="center" wrapText="1"/>
    </xf>
    <xf numFmtId="43" fontId="47" fillId="3" borderId="10" xfId="3" applyFont="1" applyFill="1" applyBorder="1" applyAlignment="1">
      <alignment horizontal="center" vertical="center"/>
    </xf>
    <xf numFmtId="43" fontId="2" fillId="0" borderId="0" xfId="3" applyNumberFormat="1" applyFont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43" fontId="2" fillId="0" borderId="0" xfId="3" applyNumberFormat="1" applyFont="1"/>
    <xf numFmtId="9" fontId="2" fillId="0" borderId="0" xfId="0" applyNumberFormat="1" applyFont="1" applyAlignment="1">
      <alignment horizontal="center"/>
    </xf>
    <xf numFmtId="9" fontId="2" fillId="0" borderId="0" xfId="0" applyNumberFormat="1" applyFont="1"/>
    <xf numFmtId="0" fontId="2" fillId="0" borderId="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164" fontId="47" fillId="3" borderId="10" xfId="3" applyNumberFormat="1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49" fillId="0" borderId="10" xfId="0" applyFont="1" applyBorder="1" applyAlignment="1">
      <alignment horizontal="center" vertical="center" wrapText="1"/>
    </xf>
    <xf numFmtId="164" fontId="2" fillId="0" borderId="10" xfId="3" applyNumberFormat="1" applyFont="1" applyBorder="1" applyAlignment="1">
      <alignment horizontal="center" vertical="center" wrapText="1"/>
    </xf>
    <xf numFmtId="43" fontId="2" fillId="0" borderId="10" xfId="3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wrapText="1"/>
    </xf>
    <xf numFmtId="0" fontId="43" fillId="3" borderId="10" xfId="0" applyFont="1" applyFill="1" applyBorder="1" applyAlignment="1">
      <alignment horizontal="center" vertical="center" wrapText="1"/>
    </xf>
    <xf numFmtId="0" fontId="36" fillId="3" borderId="10" xfId="0" applyFont="1" applyFill="1" applyBorder="1" applyAlignment="1">
      <alignment horizontal="center" vertical="center" wrapText="1"/>
    </xf>
    <xf numFmtId="0" fontId="44" fillId="3" borderId="10" xfId="0" applyFont="1" applyFill="1" applyBorder="1" applyAlignment="1">
      <alignment horizontal="center" vertical="center" wrapText="1"/>
    </xf>
    <xf numFmtId="0" fontId="25" fillId="3" borderId="10" xfId="0" quotePrefix="1" applyFont="1" applyFill="1" applyBorder="1" applyAlignment="1">
      <alignment horizontal="center" vertical="center"/>
    </xf>
    <xf numFmtId="0" fontId="25" fillId="3" borderId="10" xfId="0" quotePrefix="1" applyFont="1" applyFill="1" applyBorder="1" applyAlignment="1">
      <alignment horizontal="center" vertical="center" wrapText="1"/>
    </xf>
    <xf numFmtId="49" fontId="45" fillId="3" borderId="10" xfId="0" quotePrefix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6" fillId="3" borderId="10" xfId="0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top" wrapText="1"/>
    </xf>
    <xf numFmtId="164" fontId="49" fillId="0" borderId="10" xfId="3" applyNumberFormat="1" applyFont="1" applyBorder="1" applyAlignment="1">
      <alignment horizontal="right" vertical="top" wrapText="1"/>
    </xf>
    <xf numFmtId="43" fontId="49" fillId="0" borderId="10" xfId="0" applyNumberFormat="1" applyFont="1" applyBorder="1" applyAlignment="1">
      <alignment horizontal="center" wrapText="1"/>
    </xf>
    <xf numFmtId="4" fontId="2" fillId="0" borderId="10" xfId="6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164" fontId="55" fillId="3" borderId="10" xfId="3" applyNumberFormat="1" applyFont="1" applyFill="1" applyBorder="1" applyAlignment="1">
      <alignment horizontal="center" vertical="center"/>
    </xf>
    <xf numFmtId="164" fontId="2" fillId="0" borderId="10" xfId="3" applyNumberFormat="1" applyFont="1" applyBorder="1" applyAlignment="1">
      <alignment horizontal="left" wrapText="1"/>
    </xf>
    <xf numFmtId="0" fontId="2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43" fontId="2" fillId="0" borderId="10" xfId="3" applyFont="1" applyBorder="1" applyAlignment="1">
      <alignment horizontal="center" wrapText="1"/>
    </xf>
    <xf numFmtId="43" fontId="4" fillId="0" borderId="10" xfId="3" applyFont="1" applyBorder="1" applyAlignment="1">
      <alignment horizontal="center" wrapText="1"/>
    </xf>
    <xf numFmtId="43" fontId="47" fillId="0" borderId="10" xfId="0" applyNumberFormat="1" applyFont="1" applyBorder="1" applyAlignment="1">
      <alignment horizontal="right" vertical="center"/>
    </xf>
    <xf numFmtId="164" fontId="68" fillId="0" borderId="0" xfId="0" applyNumberFormat="1" applyFont="1"/>
    <xf numFmtId="4" fontId="0" fillId="0" borderId="0" xfId="0" applyNumberFormat="1"/>
    <xf numFmtId="0" fontId="4" fillId="0" borderId="10" xfId="0" applyFont="1" applyBorder="1" applyAlignment="1">
      <alignment horizontal="center" wrapText="1"/>
    </xf>
    <xf numFmtId="0" fontId="55" fillId="0" borderId="10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wrapText="1"/>
    </xf>
    <xf numFmtId="0" fontId="47" fillId="0" borderId="10" xfId="0" applyFont="1" applyFill="1" applyBorder="1" applyAlignment="1">
      <alignment vertical="center" wrapText="1"/>
    </xf>
    <xf numFmtId="0" fontId="4" fillId="0" borderId="0" xfId="0" applyFont="1" applyBorder="1"/>
    <xf numFmtId="0" fontId="69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69" fillId="0" borderId="0" xfId="0" applyNumberFormat="1" applyFont="1" applyBorder="1" applyAlignment="1">
      <alignment horizontal="center"/>
    </xf>
    <xf numFmtId="43" fontId="47" fillId="0" borderId="10" xfId="0" applyNumberFormat="1" applyFont="1" applyFill="1" applyBorder="1" applyAlignment="1">
      <alignment vertical="center" wrapText="1"/>
    </xf>
    <xf numFmtId="0" fontId="70" fillId="0" borderId="57" xfId="0" applyFont="1" applyBorder="1" applyAlignment="1">
      <alignment horizontal="center" vertical="center" wrapText="1"/>
    </xf>
    <xf numFmtId="0" fontId="70" fillId="3" borderId="57" xfId="0" applyFont="1" applyFill="1" applyBorder="1" applyAlignment="1">
      <alignment horizontal="center" wrapText="1"/>
    </xf>
    <xf numFmtId="0" fontId="70" fillId="6" borderId="57" xfId="0" applyFont="1" applyFill="1" applyBorder="1" applyAlignment="1">
      <alignment horizontal="center" wrapText="1"/>
    </xf>
    <xf numFmtId="0" fontId="70" fillId="3" borderId="57" xfId="0" applyFont="1" applyFill="1" applyBorder="1" applyAlignment="1">
      <alignment wrapText="1"/>
    </xf>
    <xf numFmtId="0" fontId="70" fillId="0" borderId="57" xfId="0" applyFont="1" applyBorder="1" applyAlignment="1">
      <alignment horizontal="center" wrapText="1"/>
    </xf>
    <xf numFmtId="0" fontId="70" fillId="0" borderId="57" xfId="0" applyFont="1" applyBorder="1" applyAlignment="1">
      <alignment wrapText="1"/>
    </xf>
    <xf numFmtId="0" fontId="71" fillId="0" borderId="57" xfId="0" applyFont="1" applyBorder="1" applyAlignment="1">
      <alignment horizontal="center" wrapText="1"/>
    </xf>
    <xf numFmtId="0" fontId="71" fillId="0" borderId="57" xfId="0" applyFont="1" applyBorder="1" applyAlignment="1">
      <alignment wrapText="1"/>
    </xf>
    <xf numFmtId="0" fontId="70" fillId="6" borderId="57" xfId="0" applyFont="1" applyFill="1" applyBorder="1" applyAlignment="1">
      <alignment wrapText="1"/>
    </xf>
    <xf numFmtId="0" fontId="70" fillId="0" borderId="57" xfId="0" applyFont="1" applyBorder="1" applyAlignment="1">
      <alignment horizontal="center" vertical="top" wrapText="1"/>
    </xf>
    <xf numFmtId="0" fontId="70" fillId="0" borderId="57" xfId="0" applyFont="1" applyBorder="1" applyAlignment="1">
      <alignment vertical="top" wrapText="1"/>
    </xf>
    <xf numFmtId="0" fontId="70" fillId="6" borderId="57" xfId="0" applyFont="1" applyFill="1" applyBorder="1" applyAlignment="1">
      <alignment vertical="top" wrapText="1"/>
    </xf>
    <xf numFmtId="0" fontId="70" fillId="3" borderId="57" xfId="0" applyFont="1" applyFill="1" applyBorder="1" applyAlignment="1">
      <alignment vertical="top" wrapText="1"/>
    </xf>
    <xf numFmtId="4" fontId="72" fillId="0" borderId="57" xfId="6" applyNumberFormat="1" applyFont="1" applyFill="1" applyBorder="1" applyAlignment="1">
      <alignment vertical="center" wrapText="1"/>
    </xf>
    <xf numFmtId="167" fontId="56" fillId="3" borderId="10" xfId="0" quotePrefix="1" applyNumberFormat="1" applyFont="1" applyFill="1" applyBorder="1" applyAlignment="1">
      <alignment horizontal="center" vertical="center" wrapText="1"/>
    </xf>
    <xf numFmtId="167" fontId="47" fillId="3" borderId="10" xfId="0" applyNumberFormat="1" applyFont="1" applyFill="1" applyBorder="1" applyAlignment="1">
      <alignment horizontal="right" vertical="center"/>
    </xf>
    <xf numFmtId="167" fontId="55" fillId="3" borderId="10" xfId="0" applyNumberFormat="1" applyFont="1" applyFill="1" applyBorder="1" applyAlignment="1">
      <alignment horizontal="center" vertical="center"/>
    </xf>
    <xf numFmtId="167" fontId="55" fillId="3" borderId="10" xfId="0" applyNumberFormat="1" applyFont="1" applyFill="1" applyBorder="1" applyAlignment="1">
      <alignment horizontal="right" vertical="center"/>
    </xf>
    <xf numFmtId="0" fontId="70" fillId="0" borderId="57" xfId="0" applyFont="1" applyBorder="1" applyAlignment="1">
      <alignment horizontal="center" vertical="center" wrapText="1"/>
    </xf>
    <xf numFmtId="0" fontId="71" fillId="0" borderId="64" xfId="0" applyFont="1" applyBorder="1" applyAlignment="1">
      <alignment horizontal="center" vertical="center" wrapText="1"/>
    </xf>
    <xf numFmtId="0" fontId="71" fillId="0" borderId="64" xfId="0" applyFont="1" applyBorder="1" applyAlignment="1">
      <alignment vertical="center" wrapText="1"/>
    </xf>
    <xf numFmtId="0" fontId="70" fillId="3" borderId="64" xfId="0" applyFont="1" applyFill="1" applyBorder="1" applyAlignment="1">
      <alignment horizontal="center" vertical="center" wrapText="1"/>
    </xf>
    <xf numFmtId="0" fontId="70" fillId="3" borderId="64" xfId="0" applyFont="1" applyFill="1" applyBorder="1" applyAlignment="1">
      <alignment vertical="center" wrapText="1"/>
    </xf>
    <xf numFmtId="0" fontId="2" fillId="0" borderId="57" xfId="0" applyFont="1" applyBorder="1" applyAlignment="1">
      <alignment horizontal="left" vertical="top" wrapText="1"/>
    </xf>
    <xf numFmtId="0" fontId="49" fillId="0" borderId="57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70" fillId="0" borderId="57" xfId="0" applyFont="1" applyBorder="1" applyAlignment="1">
      <alignment horizontal="left" wrapText="1"/>
    </xf>
    <xf numFmtId="0" fontId="49" fillId="0" borderId="10" xfId="0" applyFont="1" applyBorder="1" applyAlignment="1">
      <alignment horizontal="right" wrapText="1"/>
    </xf>
    <xf numFmtId="0" fontId="49" fillId="0" borderId="10" xfId="0" applyFont="1" applyBorder="1" applyAlignment="1">
      <alignment horizontal="right" vertical="top" wrapText="1"/>
    </xf>
    <xf numFmtId="0" fontId="2" fillId="0" borderId="10" xfId="0" applyFont="1" applyFill="1" applyBorder="1" applyAlignment="1">
      <alignment horizontal="center" vertical="center" wrapText="1"/>
    </xf>
    <xf numFmtId="164" fontId="4" fillId="3" borderId="10" xfId="3" applyNumberFormat="1" applyFont="1" applyFill="1" applyBorder="1" applyAlignment="1">
      <alignment horizontal="center" vertical="center"/>
    </xf>
    <xf numFmtId="43" fontId="55" fillId="3" borderId="10" xfId="0" applyNumberFormat="1" applyFont="1" applyFill="1" applyBorder="1" applyAlignment="1">
      <alignment horizontal="center" vertical="center"/>
    </xf>
    <xf numFmtId="43" fontId="55" fillId="0" borderId="10" xfId="0" applyNumberFormat="1" applyFont="1" applyFill="1" applyBorder="1" applyAlignment="1">
      <alignment horizontal="center" vertical="center"/>
    </xf>
    <xf numFmtId="43" fontId="55" fillId="0" borderId="10" xfId="0" applyNumberFormat="1" applyFont="1" applyFill="1" applyBorder="1" applyAlignment="1">
      <alignment vertical="center" wrapText="1"/>
    </xf>
    <xf numFmtId="43" fontId="0" fillId="0" borderId="0" xfId="0" applyNumberFormat="1" applyAlignment="1">
      <alignment horizontal="center"/>
    </xf>
    <xf numFmtId="164" fontId="4" fillId="0" borderId="10" xfId="0" applyNumberFormat="1" applyFont="1" applyBorder="1" applyAlignment="1">
      <alignment horizontal="left" wrapText="1"/>
    </xf>
    <xf numFmtId="43" fontId="4" fillId="0" borderId="10" xfId="0" applyNumberFormat="1" applyFont="1" applyBorder="1" applyAlignment="1">
      <alignment horizontal="center" wrapText="1"/>
    </xf>
    <xf numFmtId="164" fontId="0" fillId="0" borderId="0" xfId="0" applyNumberFormat="1"/>
    <xf numFmtId="168" fontId="0" fillId="0" borderId="0" xfId="0" applyNumberFormat="1"/>
    <xf numFmtId="0" fontId="49" fillId="0" borderId="10" xfId="0" applyFont="1" applyBorder="1" applyAlignment="1">
      <alignment horizontal="center" vertical="top" wrapText="1"/>
    </xf>
    <xf numFmtId="165" fontId="47" fillId="0" borderId="10" xfId="6" applyNumberFormat="1" applyFont="1" applyFill="1" applyBorder="1" applyAlignment="1">
      <alignment vertical="center"/>
    </xf>
    <xf numFmtId="2" fontId="50" fillId="0" borderId="10" xfId="0" applyNumberFormat="1" applyFont="1" applyBorder="1" applyAlignment="1">
      <alignment horizontal="center" wrapText="1"/>
    </xf>
    <xf numFmtId="43" fontId="70" fillId="0" borderId="10" xfId="3" applyFont="1" applyBorder="1" applyAlignment="1">
      <alignment horizontal="center" vertical="center" wrapText="1"/>
    </xf>
    <xf numFmtId="2" fontId="71" fillId="0" borderId="57" xfId="0" applyNumberFormat="1" applyFont="1" applyBorder="1" applyAlignment="1">
      <alignment horizontal="center" wrapText="1"/>
    </xf>
    <xf numFmtId="2" fontId="70" fillId="0" borderId="57" xfId="0" applyNumberFormat="1" applyFont="1" applyBorder="1" applyAlignment="1">
      <alignment horizontal="center" vertical="center" wrapText="1"/>
    </xf>
    <xf numFmtId="2" fontId="70" fillId="0" borderId="57" xfId="0" applyNumberFormat="1" applyFont="1" applyBorder="1" applyAlignment="1">
      <alignment horizontal="center" wrapText="1"/>
    </xf>
    <xf numFmtId="43" fontId="71" fillId="0" borderId="64" xfId="0" applyNumberFormat="1" applyFont="1" applyBorder="1" applyAlignment="1">
      <alignment horizontal="center" vertical="center" wrapText="1"/>
    </xf>
    <xf numFmtId="0" fontId="55" fillId="3" borderId="10" xfId="0" applyFont="1" applyFill="1" applyBorder="1" applyAlignment="1">
      <alignment vertical="center"/>
    </xf>
    <xf numFmtId="164" fontId="55" fillId="0" borderId="10" xfId="3" applyNumberFormat="1" applyFont="1" applyFill="1" applyBorder="1" applyAlignment="1">
      <alignment vertical="top" wrapText="1"/>
    </xf>
    <xf numFmtId="164" fontId="50" fillId="0" borderId="10" xfId="3" applyNumberFormat="1" applyFont="1" applyBorder="1" applyAlignment="1">
      <alignment horizontal="center" vertical="top" wrapText="1"/>
    </xf>
    <xf numFmtId="2" fontId="50" fillId="0" borderId="10" xfId="0" applyNumberFormat="1" applyFont="1" applyBorder="1" applyAlignment="1">
      <alignment horizontal="center" vertical="top" wrapText="1"/>
    </xf>
    <xf numFmtId="0" fontId="2" fillId="0" borderId="52" xfId="0" applyFont="1" applyBorder="1" applyAlignment="1">
      <alignment horizontal="left" vertical="top"/>
    </xf>
    <xf numFmtId="1" fontId="6" fillId="0" borderId="4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4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55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51" xfId="0" applyFont="1" applyBorder="1" applyAlignment="1">
      <alignment horizontal="left" vertical="top"/>
    </xf>
    <xf numFmtId="0" fontId="70" fillId="0" borderId="57" xfId="0" applyFont="1" applyBorder="1" applyAlignment="1">
      <alignment horizontal="center" vertical="center" wrapText="1"/>
    </xf>
    <xf numFmtId="0" fontId="70" fillId="0" borderId="58" xfId="0" applyFont="1" applyBorder="1" applyAlignment="1">
      <alignment horizontal="center" vertical="center" wrapText="1"/>
    </xf>
    <xf numFmtId="0" fontId="70" fillId="0" borderId="59" xfId="0" applyFont="1" applyBorder="1" applyAlignment="1">
      <alignment horizontal="center" vertical="center" wrapText="1"/>
    </xf>
    <xf numFmtId="0" fontId="70" fillId="0" borderId="60" xfId="0" applyFont="1" applyBorder="1" applyAlignment="1">
      <alignment horizontal="center" vertical="center" wrapText="1"/>
    </xf>
    <xf numFmtId="0" fontId="70" fillId="0" borderId="61" xfId="0" applyFont="1" applyBorder="1" applyAlignment="1">
      <alignment horizontal="center" vertical="center" wrapText="1"/>
    </xf>
    <xf numFmtId="0" fontId="70" fillId="0" borderId="62" xfId="0" applyFont="1" applyBorder="1" applyAlignment="1">
      <alignment horizontal="center" vertical="center" wrapText="1"/>
    </xf>
    <xf numFmtId="0" fontId="70" fillId="0" borderId="6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36" fillId="3" borderId="10" xfId="0" applyFont="1" applyFill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 vertical="center" wrapText="1"/>
    </xf>
    <xf numFmtId="0" fontId="43" fillId="3" borderId="10" xfId="0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top" wrapText="1"/>
    </xf>
    <xf numFmtId="43" fontId="64" fillId="0" borderId="0" xfId="0" applyNumberFormat="1" applyFont="1" applyBorder="1" applyAlignment="1">
      <alignment horizontal="left" vertical="center"/>
    </xf>
    <xf numFmtId="0" fontId="64" fillId="0" borderId="0" xfId="0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47" fillId="0" borderId="0" xfId="6" applyFont="1" applyFill="1" applyBorder="1" applyAlignment="1">
      <alignment horizontal="center"/>
    </xf>
    <xf numFmtId="0" fontId="55" fillId="0" borderId="0" xfId="6" applyFont="1" applyFill="1" applyBorder="1" applyAlignment="1">
      <alignment horizontal="center"/>
    </xf>
    <xf numFmtId="0" fontId="55" fillId="0" borderId="10" xfId="6" applyNumberFormat="1" applyFont="1" applyFill="1" applyBorder="1" applyAlignment="1">
      <alignment horizontal="center" vertical="center"/>
    </xf>
    <xf numFmtId="3" fontId="55" fillId="0" borderId="10" xfId="6" applyNumberFormat="1" applyFont="1" applyFill="1" applyBorder="1" applyAlignment="1">
      <alignment horizontal="center" vertical="center"/>
    </xf>
    <xf numFmtId="4" fontId="55" fillId="0" borderId="10" xfId="6" applyNumberFormat="1" applyFont="1" applyFill="1" applyBorder="1" applyAlignment="1">
      <alignment horizontal="center" vertical="center"/>
    </xf>
    <xf numFmtId="0" fontId="47" fillId="0" borderId="10" xfId="6" applyFont="1" applyFill="1" applyBorder="1" applyAlignment="1">
      <alignment horizontal="center" vertical="center"/>
    </xf>
    <xf numFmtId="9" fontId="12" fillId="0" borderId="48" xfId="0" applyNumberFormat="1" applyFont="1" applyBorder="1" applyAlignment="1">
      <alignment horizontal="center"/>
    </xf>
    <xf numFmtId="9" fontId="12" fillId="3" borderId="0" xfId="0" applyNumberFormat="1" applyFont="1" applyFill="1" applyAlignment="1">
      <alignment horizontal="center"/>
    </xf>
    <xf numFmtId="9" fontId="12" fillId="3" borderId="0" xfId="0" applyNumberFormat="1" applyFont="1" applyFill="1" applyBorder="1" applyAlignment="1">
      <alignment horizontal="center"/>
    </xf>
    <xf numFmtId="9" fontId="12" fillId="0" borderId="0" xfId="0" applyNumberFormat="1" applyFont="1" applyAlignment="1">
      <alignment horizontal="center"/>
    </xf>
    <xf numFmtId="9" fontId="12" fillId="3" borderId="47" xfId="0" applyNumberFormat="1" applyFont="1" applyFill="1" applyBorder="1" applyAlignment="1">
      <alignment horizontal="center"/>
    </xf>
    <xf numFmtId="9" fontId="12" fillId="0" borderId="47" xfId="0" applyNumberFormat="1" applyFont="1" applyBorder="1" applyAlignment="1">
      <alignment horizontal="center"/>
    </xf>
    <xf numFmtId="0" fontId="23" fillId="4" borderId="7" xfId="0" applyFont="1" applyFill="1" applyBorder="1" applyAlignment="1">
      <alignment horizontal="center" vertical="top" wrapText="1"/>
    </xf>
    <xf numFmtId="0" fontId="23" fillId="4" borderId="11" xfId="0" applyFont="1" applyFill="1" applyBorder="1" applyAlignment="1">
      <alignment horizontal="center" vertical="top" wrapText="1"/>
    </xf>
    <xf numFmtId="9" fontId="12" fillId="3" borderId="48" xfId="0" applyNumberFormat="1" applyFont="1" applyFill="1" applyBorder="1" applyAlignment="1">
      <alignment horizontal="center"/>
    </xf>
    <xf numFmtId="0" fontId="18" fillId="4" borderId="28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5" fillId="4" borderId="33" xfId="0" quotePrefix="1" applyFont="1" applyFill="1" applyBorder="1" applyAlignment="1">
      <alignment horizontal="center" vertical="center"/>
    </xf>
    <xf numFmtId="0" fontId="25" fillId="4" borderId="34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8" fillId="4" borderId="1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wrapText="1"/>
    </xf>
    <xf numFmtId="0" fontId="18" fillId="4" borderId="7" xfId="0" applyFont="1" applyFill="1" applyBorder="1" applyAlignment="1">
      <alignment horizontal="center" wrapText="1"/>
    </xf>
    <xf numFmtId="0" fontId="20" fillId="4" borderId="10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9" fontId="33" fillId="3" borderId="0" xfId="0" applyNumberFormat="1" applyFont="1" applyFill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55" fillId="3" borderId="10" xfId="0" applyFont="1" applyFill="1" applyBorder="1" applyAlignment="1">
      <alignment horizontal="center" vertical="center" wrapText="1"/>
    </xf>
    <xf numFmtId="0" fontId="47" fillId="3" borderId="10" xfId="0" applyFont="1" applyFill="1" applyBorder="1" applyAlignment="1">
      <alignment horizontal="center" vertical="center" wrapText="1"/>
    </xf>
    <xf numFmtId="170" fontId="2" fillId="0" borderId="0" xfId="6" applyNumberFormat="1" applyFont="1" applyFill="1" applyAlignment="1">
      <alignment vertical="center"/>
    </xf>
  </cellXfs>
  <cellStyles count="7">
    <cellStyle name="Comma" xfId="3" builtinId="3"/>
    <cellStyle name="Comma [0]" xfId="4" builtinId="6"/>
    <cellStyle name="Normal" xfId="0" builtinId="0"/>
    <cellStyle name="Normal_DaftarSimak2" xfId="6"/>
    <cellStyle name="Normal_rekap" xfId="1"/>
    <cellStyle name="Normal_RekapFinal(19 FEB 2007)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1.4005621396869315E-2"/>
          <c:y val="6.7692409393644112E-2"/>
          <c:w val="0.89403049971304949"/>
          <c:h val="0.85846282821939335"/>
        </c:manualLayout>
      </c:layout>
      <c:lineChart>
        <c:grouping val="standard"/>
        <c:ser>
          <c:idx val="0"/>
          <c:order val="0"/>
          <c:spPr>
            <a:ln w="22225">
              <a:solidFill>
                <a:srgbClr val="0070C0">
                  <a:alpha val="90000"/>
                </a:srgbClr>
              </a:solidFill>
              <a:prstDash val="sysDash"/>
            </a:ln>
          </c:spPr>
          <c:val>
            <c:numRef>
              <c:f>'4.Kurva Fisik'!$D$31:$O$31</c:f>
              <c:numCache>
                <c:formatCode>#,##0.00</c:formatCode>
                <c:ptCount val="12"/>
                <c:pt idx="0">
                  <c:v>0</c:v>
                </c:pt>
                <c:pt idx="1">
                  <c:v>5.95</c:v>
                </c:pt>
                <c:pt idx="2">
                  <c:v>14.489999999999998</c:v>
                </c:pt>
                <c:pt idx="3">
                  <c:v>37.769999999999996</c:v>
                </c:pt>
                <c:pt idx="4">
                  <c:v>43.9</c:v>
                </c:pt>
                <c:pt idx="5">
                  <c:v>52.62</c:v>
                </c:pt>
                <c:pt idx="6">
                  <c:v>58.58</c:v>
                </c:pt>
                <c:pt idx="7">
                  <c:v>70.88</c:v>
                </c:pt>
                <c:pt idx="8">
                  <c:v>79.55</c:v>
                </c:pt>
                <c:pt idx="9">
                  <c:v>85.5</c:v>
                </c:pt>
                <c:pt idx="10">
                  <c:v>94.05</c:v>
                </c:pt>
                <c:pt idx="11" formatCode="_(* #,##0_);_(* \(#,##0\);_(* &quot;-&quot;_);_(@_)">
                  <c:v>100</c:v>
                </c:pt>
              </c:numCache>
            </c:numRef>
          </c:val>
        </c:ser>
        <c:ser>
          <c:idx val="2"/>
          <c:order val="1"/>
          <c:spPr>
            <a:ln>
              <a:solidFill>
                <a:srgbClr val="FF0000"/>
              </a:solidFill>
            </a:ln>
          </c:spPr>
          <c:val>
            <c:numRef>
              <c:f>'4.Kurva Fisik'!$D$33:$O$33</c:f>
              <c:numCache>
                <c:formatCode>#,##0.00</c:formatCode>
                <c:ptCount val="12"/>
                <c:pt idx="0">
                  <c:v>0</c:v>
                </c:pt>
                <c:pt idx="1">
                  <c:v>0.12</c:v>
                </c:pt>
                <c:pt idx="2">
                  <c:v>1.25</c:v>
                </c:pt>
                <c:pt idx="3">
                  <c:v>12.25</c:v>
                </c:pt>
                <c:pt idx="4">
                  <c:v>23.25</c:v>
                </c:pt>
                <c:pt idx="5">
                  <c:v>35.44</c:v>
                </c:pt>
                <c:pt idx="6">
                  <c:v>49.5</c:v>
                </c:pt>
                <c:pt idx="7">
                  <c:v>61.5</c:v>
                </c:pt>
                <c:pt idx="8">
                  <c:v>74.5</c:v>
                </c:pt>
                <c:pt idx="9">
                  <c:v>84.5</c:v>
                </c:pt>
                <c:pt idx="10">
                  <c:v>94.5</c:v>
                </c:pt>
                <c:pt idx="11" formatCode="_(* #,##0.00_);_(* \(#,##0.00\);_(* &quot;-&quot;_);_(@_)">
                  <c:v>100</c:v>
                </c:pt>
              </c:numCache>
            </c:numRef>
          </c:val>
        </c:ser>
        <c:marker val="1"/>
        <c:axId val="73069312"/>
        <c:axId val="73070848"/>
      </c:lineChart>
      <c:catAx>
        <c:axId val="73069312"/>
        <c:scaling>
          <c:orientation val="minMax"/>
        </c:scaling>
        <c:delete val="1"/>
        <c:axPos val="b"/>
        <c:tickLblPos val="nextTo"/>
        <c:crossAx val="73070848"/>
        <c:crosses val="autoZero"/>
        <c:auto val="1"/>
        <c:lblAlgn val="ctr"/>
        <c:lblOffset val="100"/>
      </c:catAx>
      <c:valAx>
        <c:axId val="73070848"/>
        <c:scaling>
          <c:orientation val="minMax"/>
          <c:max val="100"/>
        </c:scaling>
        <c:axPos val="l"/>
        <c:numFmt formatCode="0" sourceLinked="0"/>
        <c:majorTickMark val="none"/>
        <c:minorTickMark val="out"/>
        <c:tickLblPos val="high"/>
        <c:txPr>
          <a:bodyPr rot="0" vert="horz"/>
          <a:lstStyle/>
          <a:p>
            <a:pPr>
              <a:defRPr lang="id-ID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06931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noFill/>
    <a:ln>
      <a:noFill/>
    </a:ln>
    <a:effectLst>
      <a:outerShdw blurRad="76200" dist="50800" dir="6000000" algn="ctr" rotWithShape="0">
        <a:srgbClr val="000000">
          <a:alpha val="99000"/>
        </a:srgbClr>
      </a:outerShdw>
    </a:effectLst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&amp;LSARI; Renc. dan Realisasi Keu s/d &amp;D; &amp;T</c:oddHeader>
    </c:headerFooter>
    <c:pageMargins b="0.74803149606299479" l="0.59055118110235627" r="0" t="0.74803149606299479" header="0.31496062992126239" footer="0.7086614173228377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1.4005621396869323E-2"/>
          <c:y val="6.7692409393644112E-2"/>
          <c:w val="0.89403049971304949"/>
          <c:h val="0.8584628282193933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FF00FF">
                  <a:alpha val="90000"/>
                </a:srgbClr>
              </a:solidFill>
              <a:prstDash val="sysDash"/>
            </a:ln>
          </c:spPr>
          <c:val>
            <c:numRef>
              <c:f>'4.Kurva Fisik'!$D$31:$O$31</c:f>
              <c:numCache>
                <c:formatCode>#,##0.00</c:formatCode>
                <c:ptCount val="12"/>
                <c:pt idx="0">
                  <c:v>0</c:v>
                </c:pt>
                <c:pt idx="1">
                  <c:v>5.95</c:v>
                </c:pt>
                <c:pt idx="2">
                  <c:v>14.489999999999998</c:v>
                </c:pt>
                <c:pt idx="3">
                  <c:v>37.769999999999996</c:v>
                </c:pt>
                <c:pt idx="4">
                  <c:v>43.9</c:v>
                </c:pt>
                <c:pt idx="5">
                  <c:v>52.62</c:v>
                </c:pt>
                <c:pt idx="6">
                  <c:v>58.58</c:v>
                </c:pt>
                <c:pt idx="7">
                  <c:v>70.88</c:v>
                </c:pt>
                <c:pt idx="8">
                  <c:v>79.55</c:v>
                </c:pt>
                <c:pt idx="9">
                  <c:v>85.5</c:v>
                </c:pt>
                <c:pt idx="10">
                  <c:v>94.05</c:v>
                </c:pt>
                <c:pt idx="11" formatCode="_(* #,##0_);_(* \(#,##0\);_(* &quot;-&quot;_);_(@_)">
                  <c:v>100</c:v>
                </c:pt>
              </c:numCache>
            </c:numRef>
          </c:val>
        </c:ser>
        <c:ser>
          <c:idx val="1"/>
          <c:order val="1"/>
          <c:val>
            <c:numRef>
              <c:f>'5.Kurva Uang'!$D$34:$O$34</c:f>
              <c:numCache>
                <c:formatCode>#,##0.00</c:formatCode>
                <c:ptCount val="12"/>
                <c:pt idx="0">
                  <c:v>0</c:v>
                </c:pt>
                <c:pt idx="1">
                  <c:v>0.3</c:v>
                </c:pt>
                <c:pt idx="2">
                  <c:v>6.43</c:v>
                </c:pt>
                <c:pt idx="3">
                  <c:v>21.43</c:v>
                </c:pt>
                <c:pt idx="4">
                  <c:v>36.43</c:v>
                </c:pt>
                <c:pt idx="5">
                  <c:v>48.43</c:v>
                </c:pt>
                <c:pt idx="6">
                  <c:v>53.66</c:v>
                </c:pt>
                <c:pt idx="7">
                  <c:v>57.66</c:v>
                </c:pt>
                <c:pt idx="8">
                  <c:v>63.66</c:v>
                </c:pt>
                <c:pt idx="9">
                  <c:v>67.66</c:v>
                </c:pt>
                <c:pt idx="10">
                  <c:v>92.66</c:v>
                </c:pt>
                <c:pt idx="11" formatCode="_(* #,##0.00_);_(* \(#,##0.00\);_(* &quot;-&quot;_);_(@_)">
                  <c:v>97.679999999999993</c:v>
                </c:pt>
              </c:numCache>
            </c:numRef>
          </c:val>
        </c:ser>
        <c:marker val="1"/>
        <c:axId val="73697536"/>
        <c:axId val="73699328"/>
      </c:lineChart>
      <c:catAx>
        <c:axId val="73697536"/>
        <c:scaling>
          <c:orientation val="minMax"/>
        </c:scaling>
        <c:delete val="1"/>
        <c:axPos val="b"/>
        <c:tickLblPos val="nextTo"/>
        <c:crossAx val="73699328"/>
        <c:crosses val="autoZero"/>
        <c:auto val="1"/>
        <c:lblAlgn val="ctr"/>
        <c:lblOffset val="100"/>
      </c:catAx>
      <c:valAx>
        <c:axId val="73699328"/>
        <c:scaling>
          <c:orientation val="minMax"/>
          <c:max val="100"/>
        </c:scaling>
        <c:axPos val="l"/>
        <c:numFmt formatCode="0" sourceLinked="0"/>
        <c:majorTickMark val="none"/>
        <c:minorTickMark val="out"/>
        <c:tickLblPos val="high"/>
        <c:txPr>
          <a:bodyPr rot="0" vert="horz"/>
          <a:lstStyle/>
          <a:p>
            <a:pPr>
              <a:defRPr lang="id-ID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69753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noFill/>
    <a:ln>
      <a:noFill/>
    </a:ln>
    <a:effectLst>
      <a:outerShdw blurRad="76200" dist="50800" dir="6000000" algn="ctr" rotWithShape="0">
        <a:srgbClr val="000000">
          <a:alpha val="99000"/>
        </a:srgbClr>
      </a:outerShdw>
    </a:effectLst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&amp;LSARI; Renc. dan Realisasi Keu s/d &amp;D; &amp;T</c:oddHeader>
    </c:headerFooter>
    <c:pageMargins b="0.74803149606299502" l="0.59055118110235572" r="0" t="0.74803149606299502" header="0.31496062992126261" footer="0.70866141732283794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1733550</xdr:colOff>
      <xdr:row>36</xdr:row>
      <xdr:rowOff>123825</xdr:rowOff>
    </xdr:from>
    <xdr:to>
      <xdr:col>2</xdr:col>
      <xdr:colOff>2438400</xdr:colOff>
      <xdr:row>36</xdr:row>
      <xdr:rowOff>123825</xdr:rowOff>
    </xdr:to>
    <xdr:cxnSp macro="">
      <xdr:nvCxnSpPr>
        <xdr:cNvPr id="3" name="Straight Connector 2"/>
        <xdr:cNvCxnSpPr/>
      </xdr:nvCxnSpPr>
      <xdr:spPr>
        <a:xfrm>
          <a:off x="2228850" y="8058150"/>
          <a:ext cx="704850" cy="0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1743075</xdr:colOff>
      <xdr:row>37</xdr:row>
      <xdr:rowOff>114300</xdr:rowOff>
    </xdr:from>
    <xdr:to>
      <xdr:col>2</xdr:col>
      <xdr:colOff>2447925</xdr:colOff>
      <xdr:row>37</xdr:row>
      <xdr:rowOff>114300</xdr:rowOff>
    </xdr:to>
    <xdr:cxnSp macro="">
      <xdr:nvCxnSpPr>
        <xdr:cNvPr id="5" name="Straight Connector 4"/>
        <xdr:cNvCxnSpPr/>
      </xdr:nvCxnSpPr>
      <xdr:spPr>
        <a:xfrm>
          <a:off x="2238375" y="8277225"/>
          <a:ext cx="704850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1752600</xdr:colOff>
      <xdr:row>38</xdr:row>
      <xdr:rowOff>123825</xdr:rowOff>
    </xdr:from>
    <xdr:to>
      <xdr:col>2</xdr:col>
      <xdr:colOff>2457450</xdr:colOff>
      <xdr:row>38</xdr:row>
      <xdr:rowOff>123825</xdr:rowOff>
    </xdr:to>
    <xdr:cxnSp macro="">
      <xdr:nvCxnSpPr>
        <xdr:cNvPr id="6" name="Straight Connector 5"/>
        <xdr:cNvCxnSpPr/>
      </xdr:nvCxnSpPr>
      <xdr:spPr>
        <a:xfrm>
          <a:off x="2247900" y="8515350"/>
          <a:ext cx="704850" cy="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1762125</xdr:colOff>
      <xdr:row>39</xdr:row>
      <xdr:rowOff>123825</xdr:rowOff>
    </xdr:from>
    <xdr:to>
      <xdr:col>2</xdr:col>
      <xdr:colOff>2466975</xdr:colOff>
      <xdr:row>39</xdr:row>
      <xdr:rowOff>123825</xdr:rowOff>
    </xdr:to>
    <xdr:cxnSp macro="">
      <xdr:nvCxnSpPr>
        <xdr:cNvPr id="7" name="Straight Connector 6"/>
        <xdr:cNvCxnSpPr/>
      </xdr:nvCxnSpPr>
      <xdr:spPr>
        <a:xfrm>
          <a:off x="2257425" y="8743950"/>
          <a:ext cx="704850" cy="0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6</xdr:row>
      <xdr:rowOff>1</xdr:rowOff>
    </xdr:from>
    <xdr:to>
      <xdr:col>16</xdr:col>
      <xdr:colOff>323851</xdr:colOff>
      <xdr:row>28</xdr:row>
      <xdr:rowOff>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7</xdr:row>
      <xdr:rowOff>1</xdr:rowOff>
    </xdr:from>
    <xdr:to>
      <xdr:col>16</xdr:col>
      <xdr:colOff>323851</xdr:colOff>
      <xdr:row>29</xdr:row>
      <xdr:rowOff>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PIPAAN/AppData/Local/Microsoft/Windows/Temporary%20Internet%20Files/Content.IE5/T8YMPWVF/REALISASI%20KEUANGAN%20SD%2031%20DESEMBER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rapAnggaran4"/>
    </sheetNames>
    <sheetDataSet>
      <sheetData sheetId="0">
        <row r="68">
          <cell r="L68">
            <v>49939700</v>
          </cell>
        </row>
        <row r="70">
          <cell r="L70">
            <v>59012000</v>
          </cell>
        </row>
        <row r="71">
          <cell r="L71">
            <v>28800000</v>
          </cell>
        </row>
        <row r="72">
          <cell r="L72">
            <v>133761450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view="pageBreakPreview" zoomScaleSheetLayoutView="100" workbookViewId="0">
      <selection activeCell="D44" sqref="D44"/>
    </sheetView>
  </sheetViews>
  <sheetFormatPr defaultRowHeight="14.25"/>
  <cols>
    <col min="1" max="1" width="3.7109375" style="1" customWidth="1"/>
    <col min="2" max="2" width="3.7109375" style="51" customWidth="1"/>
    <col min="3" max="3" width="39.42578125" style="51" customWidth="1"/>
    <col min="4" max="4" width="9.7109375" style="1" customWidth="1"/>
    <col min="5" max="6" width="8.140625" style="1" customWidth="1"/>
    <col min="7" max="18" width="10.5703125" style="1" customWidth="1"/>
    <col min="19" max="16384" width="9.140625" style="1"/>
  </cols>
  <sheetData>
    <row r="1" spans="1:20" ht="18.75">
      <c r="A1" s="593" t="s">
        <v>141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</row>
    <row r="2" spans="1:20" ht="18">
      <c r="A2" s="594" t="s">
        <v>0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</row>
    <row r="3" spans="1:20" ht="18">
      <c r="A3" s="594" t="s">
        <v>1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</row>
    <row r="4" spans="1:20" ht="18">
      <c r="A4" s="595" t="s">
        <v>2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</row>
    <row r="6" spans="1:20" ht="23.25" customHeight="1">
      <c r="A6" s="596" t="s">
        <v>3</v>
      </c>
      <c r="B6" s="598" t="s">
        <v>4</v>
      </c>
      <c r="C6" s="599"/>
      <c r="D6" s="602" t="s">
        <v>5</v>
      </c>
      <c r="E6" s="591" t="s">
        <v>139</v>
      </c>
      <c r="F6" s="592"/>
      <c r="G6" s="604" t="s">
        <v>6</v>
      </c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6"/>
    </row>
    <row r="7" spans="1:20" s="2" customFormat="1" ht="24" customHeight="1">
      <c r="A7" s="597"/>
      <c r="B7" s="600"/>
      <c r="C7" s="601"/>
      <c r="D7" s="603"/>
      <c r="E7" s="243" t="s">
        <v>73</v>
      </c>
      <c r="F7" s="244" t="s">
        <v>71</v>
      </c>
      <c r="G7" s="253" t="s">
        <v>7</v>
      </c>
      <c r="H7" s="253" t="s">
        <v>8</v>
      </c>
      <c r="I7" s="254" t="s">
        <v>9</v>
      </c>
      <c r="J7" s="254" t="s">
        <v>10</v>
      </c>
      <c r="K7" s="255" t="s">
        <v>11</v>
      </c>
      <c r="L7" s="255" t="s">
        <v>12</v>
      </c>
      <c r="M7" s="255" t="s">
        <v>13</v>
      </c>
      <c r="N7" s="255" t="s">
        <v>14</v>
      </c>
      <c r="O7" s="255" t="s">
        <v>15</v>
      </c>
      <c r="P7" s="255" t="s">
        <v>16</v>
      </c>
      <c r="Q7" s="255" t="s">
        <v>17</v>
      </c>
      <c r="R7" s="255" t="s">
        <v>18</v>
      </c>
    </row>
    <row r="8" spans="1:20" s="2" customFormat="1" ht="15">
      <c r="A8" s="3"/>
      <c r="B8" s="4"/>
      <c r="C8" s="5"/>
      <c r="D8" s="6"/>
      <c r="E8" s="256" t="s">
        <v>76</v>
      </c>
      <c r="F8" s="256" t="s">
        <v>76</v>
      </c>
      <c r="G8" s="257" t="s">
        <v>19</v>
      </c>
      <c r="H8" s="257" t="s">
        <v>19</v>
      </c>
      <c r="I8" s="257" t="s">
        <v>19</v>
      </c>
      <c r="J8" s="257" t="s">
        <v>19</v>
      </c>
      <c r="K8" s="257" t="s">
        <v>19</v>
      </c>
      <c r="L8" s="257" t="s">
        <v>19</v>
      </c>
      <c r="M8" s="257" t="s">
        <v>19</v>
      </c>
      <c r="N8" s="257" t="s">
        <v>19</v>
      </c>
      <c r="O8" s="257" t="s">
        <v>19</v>
      </c>
      <c r="P8" s="257" t="s">
        <v>19</v>
      </c>
      <c r="Q8" s="257" t="s">
        <v>19</v>
      </c>
      <c r="R8" s="257" t="s">
        <v>19</v>
      </c>
    </row>
    <row r="9" spans="1:20" s="8" customFormat="1" ht="15" customHeight="1">
      <c r="A9" s="7">
        <v>1</v>
      </c>
      <c r="B9" s="589">
        <v>2</v>
      </c>
      <c r="C9" s="590"/>
      <c r="D9" s="7">
        <v>3</v>
      </c>
      <c r="E9" s="245"/>
      <c r="F9" s="246"/>
      <c r="G9" s="7">
        <v>5</v>
      </c>
      <c r="H9" s="7">
        <v>6</v>
      </c>
      <c r="I9" s="7">
        <v>7</v>
      </c>
      <c r="J9" s="7">
        <v>8</v>
      </c>
      <c r="K9" s="7">
        <v>9</v>
      </c>
      <c r="L9" s="7">
        <v>10</v>
      </c>
      <c r="M9" s="7">
        <v>11</v>
      </c>
      <c r="N9" s="7">
        <v>12</v>
      </c>
      <c r="O9" s="7">
        <v>13</v>
      </c>
      <c r="P9" s="7">
        <v>14</v>
      </c>
      <c r="Q9" s="7">
        <v>15</v>
      </c>
      <c r="R9" s="7">
        <v>16</v>
      </c>
    </row>
    <row r="10" spans="1:20" ht="16.5">
      <c r="A10" s="9" t="s">
        <v>20</v>
      </c>
      <c r="B10" s="10" t="s">
        <v>21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20" ht="16.5">
      <c r="A11" s="13"/>
      <c r="B11" s="14" t="s">
        <v>22</v>
      </c>
      <c r="C11" s="15" t="s">
        <v>145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20" ht="16.5">
      <c r="A12" s="17"/>
      <c r="B12" s="14" t="s">
        <v>23</v>
      </c>
      <c r="C12" s="15" t="s">
        <v>143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20" ht="16.5">
      <c r="A13" s="17"/>
      <c r="B13" s="14" t="s">
        <v>24</v>
      </c>
      <c r="C13" s="15" t="s">
        <v>144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0" ht="16.5">
      <c r="A14" s="19"/>
      <c r="B14" s="20"/>
      <c r="C14" s="21" t="s">
        <v>25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20" ht="16.5">
      <c r="A15" s="9" t="s">
        <v>26</v>
      </c>
      <c r="B15" s="10" t="s">
        <v>27</v>
      </c>
      <c r="C15" s="2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16.5">
      <c r="A16" s="24"/>
      <c r="B16" s="25" t="s">
        <v>22</v>
      </c>
      <c r="C16" s="26" t="s">
        <v>28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ht="16.5">
      <c r="A17" s="13"/>
      <c r="B17" s="28"/>
      <c r="C17" s="15" t="s">
        <v>29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6.5">
      <c r="A18" s="29"/>
      <c r="B18" s="30"/>
      <c r="C18" s="31" t="s">
        <v>30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ht="16.5">
      <c r="A19" s="32"/>
      <c r="B19" s="33"/>
      <c r="C19" s="31" t="s">
        <v>154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ht="16.5">
      <c r="A20" s="24"/>
      <c r="B20" s="25" t="s">
        <v>23</v>
      </c>
      <c r="C20" s="26" t="s">
        <v>32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16.5">
      <c r="A21" s="13"/>
      <c r="B21" s="28"/>
      <c r="C21" s="15" t="s">
        <v>33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6.5">
      <c r="A22" s="29"/>
      <c r="B22" s="30"/>
      <c r="C22" s="31" t="s">
        <v>34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ht="16.5">
      <c r="A23" s="32"/>
      <c r="B23" s="33"/>
      <c r="C23" s="31" t="s">
        <v>153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ht="16.5">
      <c r="A24" s="24"/>
      <c r="B24" s="25" t="s">
        <v>24</v>
      </c>
      <c r="C24" s="26" t="s">
        <v>36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ht="16.5">
      <c r="A25" s="13"/>
      <c r="B25" s="28"/>
      <c r="C25" s="15" t="s">
        <v>37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6.5">
      <c r="A26" s="34"/>
      <c r="B26" s="30"/>
      <c r="C26" s="31" t="s">
        <v>38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ht="16.5">
      <c r="A27" s="34"/>
      <c r="B27" s="33"/>
      <c r="C27" s="31" t="s">
        <v>152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ht="16.5">
      <c r="A28" s="35"/>
      <c r="B28" s="36"/>
      <c r="C28" s="37" t="s">
        <v>25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16.5">
      <c r="A29" s="38" t="s">
        <v>40</v>
      </c>
      <c r="B29" s="39" t="s">
        <v>41</v>
      </c>
      <c r="C29" s="40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16.5">
      <c r="A30" s="41" t="s">
        <v>42</v>
      </c>
      <c r="B30" s="42" t="s">
        <v>43</v>
      </c>
      <c r="C30" s="43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6.5">
      <c r="A31" s="44" t="s">
        <v>44</v>
      </c>
      <c r="B31" s="45" t="s">
        <v>45</v>
      </c>
      <c r="C31" s="46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ht="16.5">
      <c r="A32" s="44" t="s">
        <v>46</v>
      </c>
      <c r="B32" s="45" t="s">
        <v>47</v>
      </c>
      <c r="C32" s="46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ht="16.5">
      <c r="A33" s="47"/>
      <c r="B33" s="48" t="s">
        <v>48</v>
      </c>
      <c r="C33" s="49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6.5">
      <c r="A34" s="47" t="s">
        <v>49</v>
      </c>
      <c r="B34" s="48" t="s">
        <v>50</v>
      </c>
      <c r="C34" s="49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ht="16.5">
      <c r="A35" s="44"/>
      <c r="B35" s="45" t="s">
        <v>51</v>
      </c>
      <c r="C35" s="46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ht="15" thickBot="1">
      <c r="A36" s="250"/>
      <c r="B36" s="251"/>
      <c r="C36" s="252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</row>
    <row r="37" spans="1:18" s="248" customFormat="1" ht="18" customHeight="1">
      <c r="A37" s="16"/>
      <c r="B37" s="607" t="s">
        <v>146</v>
      </c>
      <c r="C37" s="60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s="249" customFormat="1" ht="18" customHeight="1">
      <c r="A38" s="50"/>
      <c r="B38" s="608" t="s">
        <v>147</v>
      </c>
      <c r="C38" s="60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18" s="248" customFormat="1" ht="18" customHeight="1">
      <c r="A39" s="247"/>
      <c r="B39" s="610" t="s">
        <v>148</v>
      </c>
      <c r="C39" s="611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</row>
    <row r="40" spans="1:18" s="249" customFormat="1" ht="18" customHeight="1">
      <c r="A40" s="50"/>
      <c r="B40" s="612" t="s">
        <v>149</v>
      </c>
      <c r="C40" s="61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1:18" s="248" customFormat="1" ht="18" customHeight="1">
      <c r="A41" s="247"/>
      <c r="B41" s="613" t="s">
        <v>150</v>
      </c>
      <c r="C41" s="613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</row>
    <row r="42" spans="1:18" s="249" customFormat="1" ht="18" customHeight="1" thickBot="1">
      <c r="A42" s="250"/>
      <c r="B42" s="588" t="s">
        <v>151</v>
      </c>
      <c r="C42" s="588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</row>
    <row r="43" spans="1:18" ht="18" customHeight="1"/>
  </sheetData>
  <mergeCells count="16">
    <mergeCell ref="B42:C42"/>
    <mergeCell ref="B9:C9"/>
    <mergeCell ref="E6:F6"/>
    <mergeCell ref="A1:L1"/>
    <mergeCell ref="A2:R2"/>
    <mergeCell ref="A3:R3"/>
    <mergeCell ref="A4:T4"/>
    <mergeCell ref="A6:A7"/>
    <mergeCell ref="B6:C7"/>
    <mergeCell ref="D6:D7"/>
    <mergeCell ref="G6:R6"/>
    <mergeCell ref="B37:C37"/>
    <mergeCell ref="B38:C38"/>
    <mergeCell ref="B39:C39"/>
    <mergeCell ref="B40:C40"/>
    <mergeCell ref="B41:C41"/>
  </mergeCells>
  <printOptions horizontalCentered="1"/>
  <pageMargins left="0.25" right="0.25" top="0.75" bottom="0.75" header="0.3" footer="0.3"/>
  <pageSetup paperSize="9" scale="71" fitToHeight="0" orientation="landscape" r:id="rId1"/>
  <headerFooter>
    <oddFooter>&amp;L&amp;"-,Italic"Pusat Litbang Sumber Daya Air&amp;D 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Q32"/>
  <sheetViews>
    <sheetView topLeftCell="A13" zoomScale="90" zoomScaleNormal="90" workbookViewId="0">
      <selection activeCell="B36" sqref="B36"/>
    </sheetView>
  </sheetViews>
  <sheetFormatPr defaultRowHeight="15"/>
  <cols>
    <col min="1" max="1" width="6" customWidth="1"/>
    <col min="2" max="2" width="33" customWidth="1"/>
    <col min="3" max="3" width="6.28515625" style="315" bestFit="1" customWidth="1"/>
    <col min="4" max="4" width="9.7109375" style="315" customWidth="1"/>
    <col min="5" max="8" width="5" bestFit="1" customWidth="1"/>
    <col min="9" max="10" width="6" bestFit="1" customWidth="1"/>
    <col min="11" max="13" width="5" bestFit="1" customWidth="1"/>
    <col min="14" max="14" width="6" bestFit="1" customWidth="1"/>
    <col min="15" max="16" width="5" bestFit="1" customWidth="1"/>
    <col min="17" max="17" width="16.5703125" style="315" bestFit="1" customWidth="1"/>
  </cols>
  <sheetData>
    <row r="1" spans="1:17">
      <c r="A1" s="621" t="s">
        <v>182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</row>
    <row r="2" spans="1:17" ht="27.75" customHeight="1">
      <c r="A2" s="622" t="s">
        <v>255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</row>
    <row r="3" spans="1:17" ht="15.75">
      <c r="A3" s="623" t="s">
        <v>194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</row>
    <row r="4" spans="1:17" ht="15.75">
      <c r="A4" s="623" t="s">
        <v>184</v>
      </c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</row>
    <row r="6" spans="1:17" ht="15.75">
      <c r="A6" s="318"/>
    </row>
    <row r="7" spans="1:17" ht="15" customHeight="1">
      <c r="A7" s="614" t="s">
        <v>64</v>
      </c>
      <c r="B7" s="614" t="s">
        <v>241</v>
      </c>
      <c r="C7" s="614" t="s">
        <v>185</v>
      </c>
      <c r="D7" s="614" t="s">
        <v>199</v>
      </c>
      <c r="E7" s="615" t="s">
        <v>248</v>
      </c>
      <c r="F7" s="616"/>
      <c r="G7" s="616"/>
      <c r="H7" s="616"/>
      <c r="I7" s="616"/>
      <c r="J7" s="616"/>
      <c r="K7" s="616"/>
      <c r="L7" s="616"/>
      <c r="M7" s="616"/>
      <c r="N7" s="616"/>
      <c r="O7" s="616"/>
      <c r="P7" s="617"/>
      <c r="Q7" s="614" t="s">
        <v>196</v>
      </c>
    </row>
    <row r="8" spans="1:17" ht="21" customHeight="1">
      <c r="A8" s="614"/>
      <c r="B8" s="614"/>
      <c r="C8" s="614"/>
      <c r="D8" s="614"/>
      <c r="E8" s="618"/>
      <c r="F8" s="619"/>
      <c r="G8" s="619"/>
      <c r="H8" s="619"/>
      <c r="I8" s="619"/>
      <c r="J8" s="619"/>
      <c r="K8" s="619"/>
      <c r="L8" s="619"/>
      <c r="M8" s="619"/>
      <c r="N8" s="619"/>
      <c r="O8" s="619"/>
      <c r="P8" s="620"/>
      <c r="Q8" s="614"/>
    </row>
    <row r="9" spans="1:17">
      <c r="A9" s="614"/>
      <c r="B9" s="614"/>
      <c r="C9" s="614"/>
      <c r="D9" s="614"/>
      <c r="E9" s="537">
        <v>1</v>
      </c>
      <c r="F9" s="537">
        <v>2</v>
      </c>
      <c r="G9" s="537">
        <v>3</v>
      </c>
      <c r="H9" s="537">
        <v>4</v>
      </c>
      <c r="I9" s="537">
        <v>5</v>
      </c>
      <c r="J9" s="537">
        <v>6</v>
      </c>
      <c r="K9" s="537">
        <v>7</v>
      </c>
      <c r="L9" s="537">
        <v>8</v>
      </c>
      <c r="M9" s="537">
        <v>9</v>
      </c>
      <c r="N9" s="537">
        <v>10</v>
      </c>
      <c r="O9" s="537">
        <v>11</v>
      </c>
      <c r="P9" s="537">
        <v>12</v>
      </c>
      <c r="Q9" s="614"/>
    </row>
    <row r="10" spans="1:17" s="373" customFormat="1">
      <c r="A10" s="556" t="s">
        <v>20</v>
      </c>
      <c r="B10" s="557" t="s">
        <v>21</v>
      </c>
      <c r="C10" s="556">
        <f>SUM(C11:C15)</f>
        <v>55</v>
      </c>
      <c r="D10" s="583">
        <f>SUM(D11:D15)</f>
        <v>8</v>
      </c>
      <c r="E10" s="558"/>
      <c r="F10" s="558"/>
      <c r="G10" s="558"/>
      <c r="H10" s="558"/>
      <c r="I10" s="558"/>
      <c r="J10" s="558"/>
      <c r="K10" s="558"/>
      <c r="L10" s="559"/>
      <c r="M10" s="559"/>
      <c r="N10" s="558"/>
      <c r="O10" s="558"/>
      <c r="P10" s="558"/>
      <c r="Q10" s="537"/>
    </row>
    <row r="11" spans="1:17" ht="42.75">
      <c r="A11" s="555">
        <v>1</v>
      </c>
      <c r="B11" s="560" t="s">
        <v>234</v>
      </c>
      <c r="C11" s="561">
        <v>10</v>
      </c>
      <c r="D11" s="579">
        <v>2</v>
      </c>
      <c r="E11" s="538"/>
      <c r="F11" s="539">
        <v>1</v>
      </c>
      <c r="G11" s="538"/>
      <c r="H11" s="538"/>
      <c r="I11" s="538"/>
      <c r="J11" s="538"/>
      <c r="K11" s="538"/>
      <c r="L11" s="540"/>
      <c r="M11" s="540"/>
      <c r="N11" s="538"/>
      <c r="O11" s="538"/>
      <c r="P11" s="538"/>
      <c r="Q11" s="541"/>
    </row>
    <row r="12" spans="1:17">
      <c r="A12" s="555">
        <v>2</v>
      </c>
      <c r="B12" s="560" t="s">
        <v>260</v>
      </c>
      <c r="C12" s="561">
        <v>4</v>
      </c>
      <c r="D12" s="579">
        <v>0.5</v>
      </c>
      <c r="E12" s="538"/>
      <c r="F12" s="539">
        <v>1</v>
      </c>
      <c r="G12" s="538"/>
      <c r="H12" s="538"/>
      <c r="I12" s="538"/>
      <c r="J12" s="538"/>
      <c r="K12" s="538"/>
      <c r="L12" s="540"/>
      <c r="M12" s="540"/>
      <c r="N12" s="538"/>
      <c r="O12" s="538"/>
      <c r="P12" s="538"/>
      <c r="Q12" s="541"/>
    </row>
    <row r="13" spans="1:17" ht="18" customHeight="1">
      <c r="A13" s="555">
        <v>3</v>
      </c>
      <c r="B13" s="560" t="s">
        <v>261</v>
      </c>
      <c r="C13" s="561">
        <v>3</v>
      </c>
      <c r="D13" s="579">
        <v>2</v>
      </c>
      <c r="E13" s="538"/>
      <c r="F13" s="539">
        <v>1</v>
      </c>
      <c r="G13" s="538"/>
      <c r="H13" s="538"/>
      <c r="I13" s="538"/>
      <c r="J13" s="538"/>
      <c r="K13" s="538"/>
      <c r="L13" s="540"/>
      <c r="M13" s="540"/>
      <c r="N13" s="538"/>
      <c r="O13" s="538"/>
      <c r="P13" s="538"/>
      <c r="Q13" s="541"/>
    </row>
    <row r="14" spans="1:17" ht="18" customHeight="1">
      <c r="A14" s="555">
        <v>4</v>
      </c>
      <c r="B14" s="560" t="s">
        <v>262</v>
      </c>
      <c r="C14" s="561">
        <v>3</v>
      </c>
      <c r="D14" s="579">
        <v>1</v>
      </c>
      <c r="E14" s="538"/>
      <c r="F14" s="539">
        <v>1</v>
      </c>
      <c r="G14" s="538"/>
      <c r="H14" s="538"/>
      <c r="I14" s="538"/>
      <c r="J14" s="538"/>
      <c r="K14" s="538"/>
      <c r="L14" s="540"/>
      <c r="M14" s="540"/>
      <c r="N14" s="538"/>
      <c r="O14" s="538"/>
      <c r="P14" s="538"/>
      <c r="Q14" s="541"/>
    </row>
    <row r="15" spans="1:17" ht="18" customHeight="1">
      <c r="A15" s="555">
        <v>5</v>
      </c>
      <c r="B15" s="562" t="s">
        <v>235</v>
      </c>
      <c r="C15" s="561">
        <v>35</v>
      </c>
      <c r="D15" s="579">
        <v>2.5</v>
      </c>
      <c r="E15" s="538"/>
      <c r="F15" s="539">
        <v>4</v>
      </c>
      <c r="G15" s="538"/>
      <c r="H15" s="538"/>
      <c r="I15" s="538"/>
      <c r="J15" s="538"/>
      <c r="K15" s="538"/>
      <c r="L15" s="540"/>
      <c r="M15" s="540"/>
      <c r="N15" s="538"/>
      <c r="O15" s="538"/>
      <c r="P15" s="538"/>
      <c r="Q15" s="541"/>
    </row>
    <row r="16" spans="1:17" ht="18" customHeight="1">
      <c r="A16" s="555"/>
      <c r="B16" s="563"/>
      <c r="C16" s="555"/>
      <c r="D16" s="555"/>
      <c r="E16" s="538"/>
      <c r="F16" s="538"/>
      <c r="G16" s="538"/>
      <c r="H16" s="538"/>
      <c r="I16" s="538"/>
      <c r="J16" s="538"/>
      <c r="K16" s="538"/>
      <c r="L16" s="540"/>
      <c r="M16" s="540"/>
      <c r="N16" s="538"/>
      <c r="O16" s="538"/>
      <c r="P16" s="538"/>
      <c r="Q16" s="541"/>
    </row>
    <row r="17" spans="1:17" ht="18" customHeight="1">
      <c r="A17" s="542"/>
      <c r="B17" s="542"/>
      <c r="C17" s="541"/>
      <c r="D17" s="541"/>
      <c r="E17" s="538"/>
      <c r="F17" s="538"/>
      <c r="G17" s="538"/>
      <c r="H17" s="538"/>
      <c r="I17" s="538"/>
      <c r="J17" s="538"/>
      <c r="K17" s="538"/>
      <c r="L17" s="540"/>
      <c r="M17" s="540"/>
      <c r="N17" s="538"/>
      <c r="O17" s="538"/>
      <c r="P17" s="538"/>
      <c r="Q17" s="541"/>
    </row>
    <row r="18" spans="1:17" ht="18" customHeight="1">
      <c r="A18" s="543" t="s">
        <v>26</v>
      </c>
      <c r="B18" s="544" t="s">
        <v>242</v>
      </c>
      <c r="C18" s="543">
        <f>SUM(C19)</f>
        <v>9</v>
      </c>
      <c r="D18" s="580">
        <f>SUM(D19)</f>
        <v>50</v>
      </c>
      <c r="E18" s="538"/>
      <c r="F18" s="538"/>
      <c r="G18" s="538"/>
      <c r="H18" s="538"/>
      <c r="I18" s="538"/>
      <c r="J18" s="538"/>
      <c r="K18" s="538"/>
      <c r="L18" s="540"/>
      <c r="M18" s="540"/>
      <c r="N18" s="538"/>
      <c r="O18" s="538"/>
      <c r="P18" s="538"/>
      <c r="Q18" s="541"/>
    </row>
    <row r="19" spans="1:17" ht="36.75">
      <c r="A19" s="541">
        <v>1</v>
      </c>
      <c r="B19" s="542" t="s">
        <v>243</v>
      </c>
      <c r="C19" s="541">
        <v>9</v>
      </c>
      <c r="D19" s="581">
        <v>50</v>
      </c>
      <c r="E19" s="538"/>
      <c r="F19" s="538"/>
      <c r="G19" s="538"/>
      <c r="H19" s="538"/>
      <c r="I19" s="538"/>
      <c r="J19" s="539">
        <v>25</v>
      </c>
      <c r="K19" s="538"/>
      <c r="L19" s="540"/>
      <c r="M19" s="540"/>
      <c r="N19" s="539">
        <v>25</v>
      </c>
      <c r="O19" s="538"/>
      <c r="P19" s="538"/>
      <c r="Q19" s="541" t="s">
        <v>201</v>
      </c>
    </row>
    <row r="20" spans="1:17" ht="18" customHeight="1">
      <c r="A20" s="543"/>
      <c r="B20" s="544"/>
      <c r="C20" s="543"/>
      <c r="D20" s="543"/>
      <c r="E20" s="540"/>
      <c r="F20" s="540"/>
      <c r="G20" s="540"/>
      <c r="H20" s="540"/>
      <c r="I20" s="540"/>
      <c r="J20" s="540"/>
      <c r="K20" s="540"/>
      <c r="L20" s="540"/>
      <c r="M20" s="540"/>
      <c r="N20" s="540"/>
      <c r="O20" s="540"/>
      <c r="P20" s="540"/>
      <c r="Q20" s="541"/>
    </row>
    <row r="21" spans="1:17" ht="20.25" customHeight="1">
      <c r="A21" s="543" t="s">
        <v>40</v>
      </c>
      <c r="B21" s="544" t="s">
        <v>244</v>
      </c>
      <c r="C21" s="543">
        <f>SUM(C22:C24)</f>
        <v>28</v>
      </c>
      <c r="D21" s="580">
        <f>SUM(D22:D24)</f>
        <v>34</v>
      </c>
      <c r="E21" s="542"/>
      <c r="F21" s="542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1"/>
    </row>
    <row r="22" spans="1:17">
      <c r="A22" s="541">
        <v>1</v>
      </c>
      <c r="B22" s="542" t="s">
        <v>245</v>
      </c>
      <c r="C22" s="541">
        <v>2</v>
      </c>
      <c r="D22" s="581">
        <v>10</v>
      </c>
      <c r="E22" s="542"/>
      <c r="F22" s="542"/>
      <c r="G22" s="542"/>
      <c r="H22" s="542"/>
      <c r="I22" s="545">
        <v>10</v>
      </c>
      <c r="J22" s="540"/>
      <c r="K22" s="542"/>
      <c r="L22" s="542"/>
      <c r="M22" s="542"/>
      <c r="N22" s="542"/>
      <c r="O22" s="542"/>
      <c r="P22" s="540"/>
      <c r="Q22" s="546" t="s">
        <v>197</v>
      </c>
    </row>
    <row r="23" spans="1:17" ht="18" customHeight="1">
      <c r="A23" s="541">
        <v>2</v>
      </c>
      <c r="B23" s="547" t="s">
        <v>246</v>
      </c>
      <c r="C23" s="541">
        <v>2</v>
      </c>
      <c r="D23" s="581">
        <v>10</v>
      </c>
      <c r="E23" s="547"/>
      <c r="F23" s="547"/>
      <c r="G23" s="547"/>
      <c r="H23" s="547"/>
      <c r="I23" s="548">
        <v>3</v>
      </c>
      <c r="J23" s="548">
        <v>4</v>
      </c>
      <c r="K23" s="549"/>
      <c r="L23" s="547"/>
      <c r="M23" s="548">
        <v>3</v>
      </c>
      <c r="N23" s="547"/>
      <c r="O23" s="547"/>
      <c r="P23" s="547"/>
      <c r="Q23" s="546" t="s">
        <v>197</v>
      </c>
    </row>
    <row r="24" spans="1:17" ht="18" customHeight="1">
      <c r="A24" s="546">
        <v>3</v>
      </c>
      <c r="B24" s="547" t="s">
        <v>247</v>
      </c>
      <c r="C24" s="541">
        <v>24</v>
      </c>
      <c r="D24" s="581">
        <v>14</v>
      </c>
      <c r="E24" s="547"/>
      <c r="F24" s="547"/>
      <c r="G24" s="547"/>
      <c r="H24" s="547"/>
      <c r="I24" s="548">
        <v>2.5</v>
      </c>
      <c r="J24" s="548">
        <v>2.5</v>
      </c>
      <c r="K24" s="548">
        <v>2.5</v>
      </c>
      <c r="L24" s="549"/>
      <c r="M24" s="548">
        <v>2.5</v>
      </c>
      <c r="N24" s="548">
        <v>2.5</v>
      </c>
      <c r="O24" s="548">
        <v>1.5</v>
      </c>
      <c r="P24" s="547"/>
      <c r="Q24" s="546" t="s">
        <v>197</v>
      </c>
    </row>
    <row r="25" spans="1:17" ht="18" customHeight="1">
      <c r="A25" s="541"/>
      <c r="B25" s="542"/>
      <c r="C25" s="541"/>
      <c r="D25" s="541"/>
      <c r="E25" s="541"/>
      <c r="F25" s="541"/>
      <c r="G25" s="541"/>
      <c r="H25" s="541"/>
      <c r="I25" s="541"/>
      <c r="J25" s="541"/>
      <c r="K25" s="547"/>
      <c r="L25" s="547"/>
      <c r="M25" s="541"/>
      <c r="N25" s="541"/>
      <c r="O25" s="541"/>
      <c r="P25" s="541"/>
      <c r="Q25" s="546"/>
    </row>
    <row r="26" spans="1:17" ht="20.25" customHeight="1">
      <c r="A26" s="543" t="s">
        <v>40</v>
      </c>
      <c r="B26" s="544" t="s">
        <v>244</v>
      </c>
      <c r="C26" s="543">
        <f>SUM(C27:C30)</f>
        <v>8</v>
      </c>
      <c r="D26" s="580">
        <f>SUM(D27:D30)</f>
        <v>8</v>
      </c>
      <c r="E26" s="542"/>
      <c r="F26" s="542"/>
      <c r="G26" s="540"/>
      <c r="H26" s="540"/>
      <c r="I26" s="540"/>
      <c r="J26" s="540"/>
      <c r="K26" s="540"/>
      <c r="L26" s="540"/>
      <c r="M26" s="540"/>
      <c r="N26" s="540"/>
      <c r="O26" s="540"/>
      <c r="P26" s="540"/>
      <c r="Q26" s="541"/>
    </row>
    <row r="27" spans="1:17" ht="18" customHeight="1">
      <c r="A27" s="541">
        <v>1</v>
      </c>
      <c r="B27" s="542" t="s">
        <v>43</v>
      </c>
      <c r="C27" s="541">
        <v>2</v>
      </c>
      <c r="D27" s="581">
        <v>2</v>
      </c>
      <c r="E27" s="542"/>
      <c r="F27" s="542"/>
      <c r="G27" s="545">
        <v>2</v>
      </c>
      <c r="H27" s="542"/>
      <c r="I27" s="542"/>
      <c r="J27" s="542"/>
      <c r="K27" s="542"/>
      <c r="L27" s="542"/>
      <c r="M27" s="542"/>
      <c r="N27" s="542"/>
      <c r="O27" s="542"/>
      <c r="P27" s="540"/>
      <c r="Q27" s="546" t="s">
        <v>197</v>
      </c>
    </row>
    <row r="28" spans="1:17" ht="18" customHeight="1">
      <c r="A28" s="541">
        <v>2</v>
      </c>
      <c r="B28" s="547" t="s">
        <v>45</v>
      </c>
      <c r="C28" s="541">
        <v>2</v>
      </c>
      <c r="D28" s="581">
        <v>2</v>
      </c>
      <c r="E28" s="547"/>
      <c r="F28" s="547"/>
      <c r="G28" s="547"/>
      <c r="H28" s="547"/>
      <c r="I28" s="547"/>
      <c r="J28" s="547"/>
      <c r="K28" s="548">
        <v>2</v>
      </c>
      <c r="L28" s="547"/>
      <c r="M28" s="547"/>
      <c r="N28" s="547"/>
      <c r="O28" s="547"/>
      <c r="P28" s="547"/>
      <c r="Q28" s="546" t="s">
        <v>197</v>
      </c>
    </row>
    <row r="29" spans="1:17" ht="18" customHeight="1">
      <c r="A29" s="546">
        <v>3</v>
      </c>
      <c r="B29" s="547" t="s">
        <v>198</v>
      </c>
      <c r="C29" s="541">
        <v>2</v>
      </c>
      <c r="D29" s="581">
        <v>2</v>
      </c>
      <c r="E29" s="547"/>
      <c r="F29" s="547"/>
      <c r="G29" s="547"/>
      <c r="H29" s="547"/>
      <c r="I29" s="547"/>
      <c r="J29" s="547"/>
      <c r="K29" s="547"/>
      <c r="L29" s="547"/>
      <c r="M29" s="547"/>
      <c r="N29" s="547"/>
      <c r="O29" s="548">
        <v>2</v>
      </c>
      <c r="P29" s="547"/>
      <c r="Q29" s="546" t="s">
        <v>197</v>
      </c>
    </row>
    <row r="30" spans="1:17" ht="18" customHeight="1">
      <c r="A30" s="541">
        <v>4</v>
      </c>
      <c r="B30" s="542" t="s">
        <v>50</v>
      </c>
      <c r="C30" s="541">
        <v>2</v>
      </c>
      <c r="D30" s="581">
        <v>2</v>
      </c>
      <c r="E30" s="541"/>
      <c r="F30" s="541"/>
      <c r="G30" s="541"/>
      <c r="H30" s="541"/>
      <c r="I30" s="541"/>
      <c r="J30" s="541"/>
      <c r="K30" s="547"/>
      <c r="L30" s="547"/>
      <c r="M30" s="541"/>
      <c r="N30" s="541"/>
      <c r="O30" s="541"/>
      <c r="P30" s="539">
        <v>2</v>
      </c>
      <c r="Q30" s="546" t="s">
        <v>197</v>
      </c>
    </row>
    <row r="31" spans="1:17" ht="24.95" customHeight="1">
      <c r="A31" s="542"/>
      <c r="B31" s="542" t="s">
        <v>250</v>
      </c>
      <c r="C31" s="582">
        <f>C26+C21+C18+C10</f>
        <v>100</v>
      </c>
      <c r="D31" s="582">
        <f>D26+D21+D18+D10</f>
        <v>100</v>
      </c>
      <c r="E31" s="550">
        <v>0</v>
      </c>
      <c r="F31" s="550">
        <f t="shared" ref="F31:P31" si="0">SUM(F11:F30)</f>
        <v>8</v>
      </c>
      <c r="G31" s="550">
        <f t="shared" si="0"/>
        <v>2</v>
      </c>
      <c r="H31" s="550">
        <f t="shared" si="0"/>
        <v>0</v>
      </c>
      <c r="I31" s="550">
        <f t="shared" si="0"/>
        <v>15.5</v>
      </c>
      <c r="J31" s="550">
        <f t="shared" si="0"/>
        <v>31.5</v>
      </c>
      <c r="K31" s="550">
        <f t="shared" si="0"/>
        <v>4.5</v>
      </c>
      <c r="L31" s="550">
        <f t="shared" si="0"/>
        <v>0</v>
      </c>
      <c r="M31" s="550">
        <f t="shared" si="0"/>
        <v>5.5</v>
      </c>
      <c r="N31" s="550">
        <f t="shared" si="0"/>
        <v>27.5</v>
      </c>
      <c r="O31" s="550">
        <f t="shared" si="0"/>
        <v>3.5</v>
      </c>
      <c r="P31" s="550">
        <f t="shared" si="0"/>
        <v>2</v>
      </c>
      <c r="Q31" s="541"/>
    </row>
    <row r="32" spans="1:17" ht="15.75">
      <c r="A32" s="317"/>
      <c r="E32" s="527"/>
    </row>
  </sheetData>
  <mergeCells count="10">
    <mergeCell ref="C7:C9"/>
    <mergeCell ref="E7:P8"/>
    <mergeCell ref="A1:Q1"/>
    <mergeCell ref="A2:Q2"/>
    <mergeCell ref="A4:Q4"/>
    <mergeCell ref="A3:Q3"/>
    <mergeCell ref="A7:A9"/>
    <mergeCell ref="B7:B9"/>
    <mergeCell ref="D7:D9"/>
    <mergeCell ref="Q7:Q9"/>
  </mergeCells>
  <printOptions horizontalCentered="1"/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view="pageBreakPreview" zoomScale="80" zoomScaleSheetLayoutView="80" workbookViewId="0">
      <selection activeCell="C16" sqref="C16"/>
    </sheetView>
  </sheetViews>
  <sheetFormatPr defaultRowHeight="15"/>
  <cols>
    <col min="1" max="1" width="6.28515625" customWidth="1"/>
    <col min="2" max="2" width="35.28515625" customWidth="1"/>
    <col min="5" max="5" width="18.85546875" bestFit="1" customWidth="1"/>
    <col min="6" max="6" width="16.5703125" bestFit="1" customWidth="1"/>
    <col min="7" max="7" width="10.7109375" style="315" customWidth="1"/>
    <col min="8" max="8" width="10.5703125" style="315" customWidth="1"/>
    <col min="9" max="9" width="17.85546875" style="315" bestFit="1" customWidth="1"/>
    <col min="10" max="10" width="14.42578125" style="315" bestFit="1" customWidth="1"/>
    <col min="11" max="11" width="8.5703125" customWidth="1"/>
    <col min="12" max="12" width="10.7109375" customWidth="1"/>
    <col min="13" max="13" width="13.42578125" bestFit="1" customWidth="1"/>
    <col min="14" max="14" width="9.5703125" bestFit="1" customWidth="1"/>
  </cols>
  <sheetData>
    <row r="1" spans="1:14">
      <c r="A1" s="621" t="s">
        <v>183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</row>
    <row r="2" spans="1:14" ht="15.75">
      <c r="A2" s="623" t="s">
        <v>256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</row>
    <row r="3" spans="1:14" ht="18" customHeight="1">
      <c r="A3" s="623" t="s">
        <v>194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</row>
    <row r="4" spans="1:14" ht="15.75">
      <c r="A4" s="623" t="s">
        <v>184</v>
      </c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</row>
    <row r="5" spans="1:14" ht="15.75">
      <c r="A5" s="312"/>
    </row>
    <row r="6" spans="1:14" ht="15.75">
      <c r="A6" s="624" t="s">
        <v>64</v>
      </c>
      <c r="B6" s="624" t="s">
        <v>4</v>
      </c>
      <c r="C6" s="625" t="s">
        <v>68</v>
      </c>
      <c r="D6" s="626" t="s">
        <v>172</v>
      </c>
      <c r="E6" s="626" t="s">
        <v>264</v>
      </c>
      <c r="F6" s="626"/>
      <c r="G6" s="626"/>
      <c r="H6" s="626"/>
      <c r="I6" s="626" t="s">
        <v>67</v>
      </c>
      <c r="J6" s="626"/>
      <c r="K6" s="626" t="s">
        <v>68</v>
      </c>
      <c r="L6" s="626" t="s">
        <v>69</v>
      </c>
    </row>
    <row r="7" spans="1:14" ht="15.75">
      <c r="A7" s="624"/>
      <c r="B7" s="624"/>
      <c r="C7" s="625"/>
      <c r="D7" s="626"/>
      <c r="E7" s="627" t="s">
        <v>70</v>
      </c>
      <c r="F7" s="627"/>
      <c r="G7" s="627" t="s">
        <v>71</v>
      </c>
      <c r="H7" s="627"/>
      <c r="I7" s="628" t="s">
        <v>72</v>
      </c>
      <c r="J7" s="628"/>
      <c r="K7" s="626"/>
      <c r="L7" s="626"/>
    </row>
    <row r="8" spans="1:14" ht="15.75">
      <c r="A8" s="624"/>
      <c r="B8" s="624"/>
      <c r="C8" s="625"/>
      <c r="D8" s="504" t="s">
        <v>71</v>
      </c>
      <c r="E8" s="505" t="s">
        <v>74</v>
      </c>
      <c r="F8" s="505" t="s">
        <v>75</v>
      </c>
      <c r="G8" s="511" t="s">
        <v>74</v>
      </c>
      <c r="H8" s="511" t="s">
        <v>75</v>
      </c>
      <c r="I8" s="628" t="s">
        <v>73</v>
      </c>
      <c r="J8" s="628" t="s">
        <v>71</v>
      </c>
      <c r="K8" s="626"/>
      <c r="L8" s="626"/>
    </row>
    <row r="9" spans="1:14">
      <c r="A9" s="624"/>
      <c r="B9" s="624"/>
      <c r="C9" s="625"/>
      <c r="D9" s="506" t="s">
        <v>76</v>
      </c>
      <c r="E9" s="506" t="s">
        <v>19</v>
      </c>
      <c r="F9" s="506" t="s">
        <v>19</v>
      </c>
      <c r="G9" s="506" t="s">
        <v>76</v>
      </c>
      <c r="H9" s="506" t="s">
        <v>76</v>
      </c>
      <c r="I9" s="628"/>
      <c r="J9" s="628"/>
      <c r="K9" s="626"/>
      <c r="L9" s="626"/>
    </row>
    <row r="10" spans="1:14">
      <c r="A10" s="507" t="s">
        <v>77</v>
      </c>
      <c r="B10" s="507" t="s">
        <v>78</v>
      </c>
      <c r="C10" s="508" t="s">
        <v>79</v>
      </c>
      <c r="D10" s="509" t="s">
        <v>80</v>
      </c>
      <c r="E10" s="509" t="s">
        <v>82</v>
      </c>
      <c r="F10" s="509" t="s">
        <v>84</v>
      </c>
      <c r="G10" s="509" t="s">
        <v>86</v>
      </c>
      <c r="H10" s="509" t="s">
        <v>87</v>
      </c>
      <c r="I10" s="509" t="s">
        <v>88</v>
      </c>
      <c r="J10" s="509" t="s">
        <v>89</v>
      </c>
      <c r="K10" s="509" t="s">
        <v>90</v>
      </c>
      <c r="L10" s="509" t="s">
        <v>91</v>
      </c>
    </row>
    <row r="11" spans="1:14" s="323" customFormat="1" ht="16.5">
      <c r="A11" s="397" t="s">
        <v>22</v>
      </c>
      <c r="B11" s="398" t="s">
        <v>21</v>
      </c>
      <c r="C11" s="397"/>
      <c r="D11" s="397">
        <f>SUM(D12:D16)</f>
        <v>8</v>
      </c>
      <c r="E11" s="322"/>
      <c r="F11" s="322"/>
      <c r="G11" s="514">
        <f>SUM(G12:G16)</f>
        <v>8</v>
      </c>
      <c r="H11" s="514">
        <f>SUM(H12:H16)</f>
        <v>8</v>
      </c>
      <c r="I11" s="322"/>
      <c r="J11" s="322"/>
      <c r="K11" s="321"/>
      <c r="L11" s="321"/>
    </row>
    <row r="12" spans="1:14" ht="42.75">
      <c r="A12" s="498">
        <v>1</v>
      </c>
      <c r="B12" s="499" t="s">
        <v>234</v>
      </c>
      <c r="C12" s="500">
        <v>10</v>
      </c>
      <c r="D12" s="500">
        <v>2</v>
      </c>
      <c r="E12" s="501">
        <v>49996000</v>
      </c>
      <c r="F12" s="495">
        <f>[1]serapAnggaran4!$L$68</f>
        <v>49939700</v>
      </c>
      <c r="G12" s="502">
        <v>2</v>
      </c>
      <c r="H12" s="502">
        <v>2</v>
      </c>
      <c r="I12" s="502">
        <f>((E12-F12)/$E$32)*100</f>
        <v>2.0254712908332133E-2</v>
      </c>
      <c r="J12" s="502">
        <f>((G12-H12)/G12)*100</f>
        <v>0</v>
      </c>
      <c r="K12" s="498"/>
      <c r="L12" s="496" t="s">
        <v>179</v>
      </c>
      <c r="M12">
        <f>F12/E12*100</f>
        <v>99.887390991279304</v>
      </c>
    </row>
    <row r="13" spans="1:14" ht="16.5">
      <c r="A13" s="498">
        <v>2</v>
      </c>
      <c r="B13" s="499" t="s">
        <v>260</v>
      </c>
      <c r="C13" s="500">
        <v>3</v>
      </c>
      <c r="D13" s="500">
        <v>0.5</v>
      </c>
      <c r="E13" s="501">
        <v>5300000</v>
      </c>
      <c r="F13" s="495">
        <v>0</v>
      </c>
      <c r="G13" s="502">
        <v>0.5</v>
      </c>
      <c r="H13" s="502">
        <v>0.5</v>
      </c>
      <c r="I13" s="502">
        <f>((E13-F13)/$E$32)*100</f>
        <v>1.9067491725428118</v>
      </c>
      <c r="J13" s="502">
        <f t="shared" ref="J13:J16" si="0">((G13-H13)/G13)*100</f>
        <v>0</v>
      </c>
      <c r="K13" s="498"/>
      <c r="L13" s="496"/>
      <c r="N13" s="575">
        <f>F12/E32*100</f>
        <v>17.966505972082313</v>
      </c>
    </row>
    <row r="14" spans="1:14" ht="16.5">
      <c r="A14" s="498">
        <v>3</v>
      </c>
      <c r="B14" s="499" t="s">
        <v>261</v>
      </c>
      <c r="C14" s="500">
        <v>4</v>
      </c>
      <c r="D14" s="500">
        <v>2</v>
      </c>
      <c r="E14" s="501">
        <v>60000000</v>
      </c>
      <c r="F14" s="495">
        <f>[1]serapAnggaran4!$L$70</f>
        <v>59012000</v>
      </c>
      <c r="G14" s="502">
        <v>2</v>
      </c>
      <c r="H14" s="502">
        <v>2</v>
      </c>
      <c r="I14" s="502">
        <f>((E14-F14)/$E$32)*100</f>
        <v>0.3554468268815657</v>
      </c>
      <c r="J14" s="502">
        <f t="shared" si="0"/>
        <v>0</v>
      </c>
      <c r="K14" s="498"/>
      <c r="L14" s="496"/>
    </row>
    <row r="15" spans="1:14" ht="16.5">
      <c r="A15" s="498">
        <v>4</v>
      </c>
      <c r="B15" s="499" t="s">
        <v>262</v>
      </c>
      <c r="C15" s="500">
        <v>3</v>
      </c>
      <c r="D15" s="500">
        <v>1</v>
      </c>
      <c r="E15" s="501">
        <v>28800000</v>
      </c>
      <c r="F15" s="495">
        <f>[1]serapAnggaran4!$L$71</f>
        <v>28800000</v>
      </c>
      <c r="G15" s="502">
        <v>1</v>
      </c>
      <c r="H15" s="502">
        <v>1</v>
      </c>
      <c r="I15" s="502">
        <f>((E15-F15)/$E$32)*100</f>
        <v>0</v>
      </c>
      <c r="J15" s="502">
        <f t="shared" si="0"/>
        <v>0</v>
      </c>
      <c r="K15" s="498"/>
      <c r="L15" s="496"/>
      <c r="M15" s="574">
        <f>SUM(F14:F16)</f>
        <v>221573450</v>
      </c>
      <c r="N15">
        <f>M15/E32*100</f>
        <v>79.71414951791624</v>
      </c>
    </row>
    <row r="16" spans="1:14" ht="16.5">
      <c r="A16" s="498">
        <v>5</v>
      </c>
      <c r="B16" s="499" t="s">
        <v>253</v>
      </c>
      <c r="C16" s="500">
        <v>35</v>
      </c>
      <c r="D16" s="500">
        <v>2.5</v>
      </c>
      <c r="E16" s="501">
        <v>133864000</v>
      </c>
      <c r="F16" s="495">
        <f>[1]serapAnggaran4!$L$72</f>
        <v>133761450</v>
      </c>
      <c r="G16" s="502">
        <v>2.5</v>
      </c>
      <c r="H16" s="502">
        <v>2.5</v>
      </c>
      <c r="I16" s="502">
        <f>((E16-F16)/$E$32)*100</f>
        <v>3.6893797668729314E-2</v>
      </c>
      <c r="J16" s="502">
        <f t="shared" si="0"/>
        <v>0</v>
      </c>
      <c r="K16" s="498"/>
      <c r="L16" s="497"/>
    </row>
    <row r="17" spans="1:12" ht="16.5">
      <c r="A17" s="399"/>
      <c r="B17" s="399"/>
      <c r="C17" s="324"/>
      <c r="D17" s="324"/>
      <c r="E17" s="369"/>
      <c r="F17" s="369"/>
      <c r="G17" s="484"/>
      <c r="H17" s="484"/>
      <c r="I17" s="484"/>
      <c r="J17" s="484"/>
      <c r="K17" s="369"/>
      <c r="L17" s="328" t="s">
        <v>179</v>
      </c>
    </row>
    <row r="18" spans="1:12" s="323" customFormat="1" ht="16.5">
      <c r="A18" s="401" t="s">
        <v>23</v>
      </c>
      <c r="B18" s="401" t="s">
        <v>27</v>
      </c>
      <c r="C18" s="325"/>
      <c r="D18" s="325"/>
      <c r="E18" s="370"/>
      <c r="F18" s="370"/>
      <c r="G18" s="528"/>
      <c r="H18" s="528"/>
      <c r="I18" s="528"/>
      <c r="J18" s="528"/>
      <c r="K18" s="370"/>
      <c r="L18" s="327"/>
    </row>
    <row r="19" spans="1:12" ht="16.5">
      <c r="A19" s="325">
        <v>1</v>
      </c>
      <c r="B19" s="401" t="s">
        <v>242</v>
      </c>
      <c r="C19" s="503"/>
      <c r="D19" s="503">
        <f>SUM(D20)</f>
        <v>50</v>
      </c>
      <c r="E19" s="520"/>
      <c r="F19" s="520"/>
      <c r="G19" s="484"/>
      <c r="H19" s="484"/>
      <c r="I19" s="484"/>
      <c r="J19" s="484"/>
      <c r="K19" s="369"/>
      <c r="L19" s="308"/>
    </row>
    <row r="20" spans="1:12" ht="57">
      <c r="A20" s="500" t="s">
        <v>42</v>
      </c>
      <c r="B20" s="521" t="s">
        <v>252</v>
      </c>
      <c r="C20" s="522">
        <v>9</v>
      </c>
      <c r="D20" s="522">
        <v>50</v>
      </c>
      <c r="E20" s="345"/>
      <c r="F20" s="345"/>
      <c r="G20" s="502">
        <v>50</v>
      </c>
      <c r="H20" s="502">
        <f>G20</f>
        <v>50</v>
      </c>
      <c r="I20" s="498"/>
      <c r="J20" s="502">
        <f>((G20-H20)/G20)*100</f>
        <v>0</v>
      </c>
      <c r="K20" s="345"/>
      <c r="L20" s="308"/>
    </row>
    <row r="21" spans="1:12" s="323" customFormat="1" ht="16.5">
      <c r="A21" s="325"/>
      <c r="B21" s="403"/>
      <c r="C21" s="325"/>
      <c r="D21" s="325"/>
      <c r="E21" s="369"/>
      <c r="F21" s="369"/>
      <c r="G21" s="523"/>
      <c r="H21" s="523"/>
      <c r="I21" s="484"/>
      <c r="J21" s="484"/>
      <c r="K21" s="369"/>
      <c r="L21" s="326"/>
    </row>
    <row r="22" spans="1:12" ht="16.5">
      <c r="A22" s="325">
        <v>2</v>
      </c>
      <c r="B22" s="403" t="s">
        <v>244</v>
      </c>
      <c r="C22" s="325"/>
      <c r="D22" s="325">
        <f>SUM(D23:D25)</f>
        <v>34</v>
      </c>
      <c r="E22" s="369"/>
      <c r="F22" s="369"/>
      <c r="G22" s="578">
        <f t="shared" ref="G22:H22" si="1">SUM(G23:G25)</f>
        <v>34</v>
      </c>
      <c r="H22" s="578">
        <f t="shared" si="1"/>
        <v>34</v>
      </c>
      <c r="I22" s="484"/>
      <c r="J22" s="484"/>
      <c r="K22" s="369"/>
      <c r="L22" s="328" t="s">
        <v>179</v>
      </c>
    </row>
    <row r="23" spans="1:12" ht="16.5">
      <c r="A23" s="324" t="s">
        <v>42</v>
      </c>
      <c r="B23" s="402" t="s">
        <v>245</v>
      </c>
      <c r="C23" s="324">
        <v>6</v>
      </c>
      <c r="D23" s="324">
        <v>10</v>
      </c>
      <c r="E23" s="369"/>
      <c r="F23" s="369"/>
      <c r="G23" s="502">
        <v>10</v>
      </c>
      <c r="H23" s="502">
        <v>10</v>
      </c>
      <c r="I23" s="484"/>
      <c r="J23" s="502">
        <f t="shared" ref="J23:J25" si="2">((G23-H23)/G23)*100</f>
        <v>0</v>
      </c>
      <c r="K23" s="369"/>
      <c r="L23" s="134"/>
    </row>
    <row r="24" spans="1:12" ht="16.5">
      <c r="A24" s="324" t="s">
        <v>44</v>
      </c>
      <c r="B24" s="400" t="s">
        <v>246</v>
      </c>
      <c r="C24" s="324">
        <v>6</v>
      </c>
      <c r="D24" s="324">
        <v>10</v>
      </c>
      <c r="E24" s="369"/>
      <c r="F24" s="369"/>
      <c r="G24" s="502">
        <v>10</v>
      </c>
      <c r="H24" s="502">
        <v>10</v>
      </c>
      <c r="I24" s="484"/>
      <c r="J24" s="502">
        <f t="shared" si="2"/>
        <v>0</v>
      </c>
      <c r="K24" s="369"/>
      <c r="L24" s="134"/>
    </row>
    <row r="25" spans="1:12" ht="16.5">
      <c r="A25" s="512" t="s">
        <v>46</v>
      </c>
      <c r="B25" s="400" t="s">
        <v>247</v>
      </c>
      <c r="C25" s="324">
        <v>16</v>
      </c>
      <c r="D25" s="324">
        <v>14</v>
      </c>
      <c r="E25" s="369"/>
      <c r="F25" s="369"/>
      <c r="G25" s="502">
        <v>14</v>
      </c>
      <c r="H25" s="502">
        <v>14</v>
      </c>
      <c r="I25" s="484"/>
      <c r="J25" s="502">
        <f t="shared" si="2"/>
        <v>0</v>
      </c>
      <c r="K25" s="369"/>
      <c r="L25" s="134"/>
    </row>
    <row r="26" spans="1:12" ht="16.5">
      <c r="A26" s="324"/>
      <c r="B26" s="402"/>
      <c r="C26" s="324"/>
      <c r="D26" s="324"/>
      <c r="E26" s="369"/>
      <c r="F26" s="369"/>
      <c r="G26" s="523"/>
      <c r="H26" s="523"/>
      <c r="I26" s="484"/>
      <c r="J26" s="484"/>
      <c r="K26" s="369"/>
      <c r="L26" s="134"/>
    </row>
    <row r="27" spans="1:12" ht="16.5">
      <c r="A27" s="325" t="s">
        <v>24</v>
      </c>
      <c r="B27" s="403" t="s">
        <v>251</v>
      </c>
      <c r="C27" s="325"/>
      <c r="D27" s="325">
        <f>SUM(D28:D31)</f>
        <v>8</v>
      </c>
      <c r="E27" s="370"/>
      <c r="F27" s="370"/>
      <c r="G27" s="578">
        <f>SUM(G28:G31)</f>
        <v>8</v>
      </c>
      <c r="H27" s="578">
        <f>SUM(H28:H31)</f>
        <v>8</v>
      </c>
      <c r="I27" s="484"/>
      <c r="J27" s="484"/>
      <c r="K27" s="369"/>
      <c r="L27" s="134"/>
    </row>
    <row r="28" spans="1:12" ht="16.5">
      <c r="A28" s="324">
        <v>1</v>
      </c>
      <c r="B28" s="402" t="s">
        <v>43</v>
      </c>
      <c r="C28" s="324">
        <v>2</v>
      </c>
      <c r="D28" s="324">
        <v>2</v>
      </c>
      <c r="E28" s="369"/>
      <c r="F28" s="369"/>
      <c r="G28" s="502">
        <v>2</v>
      </c>
      <c r="H28" s="502">
        <v>2</v>
      </c>
      <c r="I28" s="484"/>
      <c r="J28" s="502">
        <f t="shared" ref="J28:J30" si="3">((G28-H28)/G28)*100</f>
        <v>0</v>
      </c>
      <c r="K28" s="369"/>
      <c r="L28" s="134"/>
    </row>
    <row r="29" spans="1:12" s="323" customFormat="1" ht="16.5">
      <c r="A29" s="324">
        <v>2</v>
      </c>
      <c r="B29" s="400" t="s">
        <v>45</v>
      </c>
      <c r="C29" s="324">
        <v>2</v>
      </c>
      <c r="D29" s="324">
        <v>2</v>
      </c>
      <c r="E29" s="369"/>
      <c r="F29" s="369"/>
      <c r="G29" s="502">
        <v>2</v>
      </c>
      <c r="H29" s="502">
        <v>2</v>
      </c>
      <c r="I29" s="484"/>
      <c r="J29" s="502">
        <f t="shared" si="3"/>
        <v>0</v>
      </c>
      <c r="K29" s="369"/>
      <c r="L29" s="327"/>
    </row>
    <row r="30" spans="1:12" ht="16.5">
      <c r="A30" s="396">
        <v>3</v>
      </c>
      <c r="B30" s="400" t="s">
        <v>198</v>
      </c>
      <c r="C30" s="324">
        <v>2</v>
      </c>
      <c r="D30" s="324">
        <v>2</v>
      </c>
      <c r="E30" s="369"/>
      <c r="F30" s="369"/>
      <c r="G30" s="502">
        <v>2</v>
      </c>
      <c r="H30" s="502">
        <v>2</v>
      </c>
      <c r="I30" s="484"/>
      <c r="J30" s="502">
        <f t="shared" si="3"/>
        <v>0</v>
      </c>
      <c r="K30" s="369"/>
      <c r="L30" s="328" t="s">
        <v>179</v>
      </c>
    </row>
    <row r="31" spans="1:12" ht="16.5">
      <c r="A31" s="324">
        <v>4</v>
      </c>
      <c r="B31" s="402" t="s">
        <v>50</v>
      </c>
      <c r="C31" s="324">
        <v>2</v>
      </c>
      <c r="D31" s="324">
        <v>2</v>
      </c>
      <c r="E31" s="369"/>
      <c r="F31" s="369"/>
      <c r="G31" s="502">
        <v>2</v>
      </c>
      <c r="H31" s="502">
        <v>2</v>
      </c>
      <c r="I31" s="484"/>
      <c r="J31" s="484"/>
      <c r="K31" s="369"/>
      <c r="L31" s="328"/>
    </row>
    <row r="32" spans="1:12" s="323" customFormat="1" ht="16.5">
      <c r="A32" s="403"/>
      <c r="B32" s="403" t="s">
        <v>249</v>
      </c>
      <c r="C32" s="325">
        <f>SUM(C12:C31)</f>
        <v>100</v>
      </c>
      <c r="D32" s="325">
        <f>D27+D22+D19+D11</f>
        <v>100</v>
      </c>
      <c r="E32" s="572">
        <f>SUM(E12:E16)</f>
        <v>277960000</v>
      </c>
      <c r="F32" s="572">
        <f>SUM(F12:F16)</f>
        <v>271513150</v>
      </c>
      <c r="G32" s="524">
        <f>G27+G20+G11+G22</f>
        <v>100</v>
      </c>
      <c r="H32" s="524">
        <f>H27+H20+H11+H22</f>
        <v>100</v>
      </c>
      <c r="I32" s="502">
        <f>((E32-F32)/$E$32)*100</f>
        <v>2.3193445100014389</v>
      </c>
      <c r="J32" s="573">
        <f>((G32-H32)/G32)*100</f>
        <v>0</v>
      </c>
      <c r="K32" s="370"/>
      <c r="L32" s="327"/>
    </row>
    <row r="33" spans="5:9">
      <c r="E33" s="526">
        <f>SUM(E12:E32)</f>
        <v>555920000</v>
      </c>
      <c r="F33" s="526">
        <f>SUM(F12:F32)</f>
        <v>543026300</v>
      </c>
    </row>
    <row r="35" spans="5:9">
      <c r="H35" s="571"/>
    </row>
    <row r="37" spans="5:9">
      <c r="I37" s="571"/>
    </row>
  </sheetData>
  <mergeCells count="17">
    <mergeCell ref="J8:J9"/>
    <mergeCell ref="A1:L1"/>
    <mergeCell ref="A2:L2"/>
    <mergeCell ref="A3:L3"/>
    <mergeCell ref="A4:L4"/>
    <mergeCell ref="A6:A9"/>
    <mergeCell ref="B6:B9"/>
    <mergeCell ref="C6:C9"/>
    <mergeCell ref="D6:D7"/>
    <mergeCell ref="E6:H6"/>
    <mergeCell ref="I6:J6"/>
    <mergeCell ref="K6:K9"/>
    <mergeCell ref="L6:L9"/>
    <mergeCell ref="E7:F7"/>
    <mergeCell ref="G7:H7"/>
    <mergeCell ref="I7:J7"/>
    <mergeCell ref="I8:I9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P17"/>
  <sheetViews>
    <sheetView view="pageBreakPreview" zoomScale="60" workbookViewId="0">
      <selection activeCell="D9" sqref="D9"/>
    </sheetView>
  </sheetViews>
  <sheetFormatPr defaultRowHeight="15"/>
  <cols>
    <col min="1" max="1" width="6.42578125" customWidth="1"/>
    <col min="2" max="2" width="40.140625" customWidth="1"/>
    <col min="3" max="3" width="15.7109375" customWidth="1"/>
    <col min="4" max="4" width="15.5703125" customWidth="1"/>
    <col min="5" max="5" width="14.85546875" customWidth="1"/>
    <col min="6" max="6" width="15" bestFit="1" customWidth="1"/>
    <col min="7" max="7" width="11.140625" customWidth="1"/>
  </cols>
  <sheetData>
    <row r="1" spans="1:16">
      <c r="A1" s="621" t="s">
        <v>195</v>
      </c>
      <c r="B1" s="621"/>
      <c r="C1" s="621"/>
      <c r="D1" s="621"/>
      <c r="E1" s="621"/>
      <c r="F1" s="621"/>
      <c r="G1" s="621"/>
      <c r="H1" s="316"/>
      <c r="I1" s="316"/>
      <c r="J1" s="316"/>
      <c r="K1" s="316"/>
      <c r="L1" s="316"/>
      <c r="M1" s="316"/>
      <c r="N1" s="316"/>
      <c r="O1" s="316"/>
      <c r="P1" s="316"/>
    </row>
    <row r="2" spans="1:16" ht="15.75">
      <c r="A2" s="622" t="s">
        <v>257</v>
      </c>
      <c r="B2" s="622"/>
      <c r="C2" s="622"/>
      <c r="D2" s="622"/>
      <c r="E2" s="622"/>
      <c r="F2" s="622"/>
      <c r="G2" s="622"/>
      <c r="H2" s="57"/>
      <c r="I2" s="57"/>
      <c r="J2" s="57"/>
      <c r="K2" s="57"/>
      <c r="L2" s="57"/>
      <c r="M2" s="57"/>
      <c r="N2" s="57"/>
      <c r="O2" s="57"/>
      <c r="P2" s="57"/>
    </row>
    <row r="3" spans="1:16" ht="21.75" customHeight="1">
      <c r="A3" s="622"/>
      <c r="B3" s="622"/>
      <c r="C3" s="622"/>
      <c r="D3" s="622"/>
      <c r="E3" s="622"/>
      <c r="F3" s="622"/>
      <c r="G3" s="622"/>
      <c r="H3" s="57"/>
      <c r="I3" s="57"/>
      <c r="J3" s="57"/>
      <c r="K3" s="57"/>
      <c r="L3" s="57"/>
      <c r="M3" s="57"/>
      <c r="N3" s="57"/>
      <c r="O3" s="57"/>
      <c r="P3" s="57"/>
    </row>
    <row r="4" spans="1:16" ht="15.75">
      <c r="A4" s="623" t="s">
        <v>194</v>
      </c>
      <c r="B4" s="623"/>
      <c r="C4" s="623"/>
      <c r="D4" s="623"/>
      <c r="E4" s="623"/>
      <c r="F4" s="623"/>
      <c r="G4" s="623"/>
      <c r="H4" s="57"/>
      <c r="I4" s="57"/>
      <c r="J4" s="57"/>
      <c r="K4" s="57"/>
      <c r="L4" s="57"/>
      <c r="M4" s="57"/>
      <c r="N4" s="57"/>
      <c r="O4" s="57"/>
      <c r="P4" s="57"/>
    </row>
    <row r="5" spans="1:16" ht="15.75">
      <c r="A5" s="623" t="s">
        <v>184</v>
      </c>
      <c r="B5" s="623"/>
      <c r="C5" s="623"/>
      <c r="D5" s="623"/>
      <c r="E5" s="623"/>
      <c r="F5" s="623"/>
      <c r="G5" s="623"/>
      <c r="H5" s="57"/>
      <c r="I5" s="57"/>
      <c r="J5" s="57"/>
      <c r="K5" s="57"/>
      <c r="L5" s="57"/>
      <c r="M5" s="57"/>
      <c r="N5" s="57"/>
      <c r="O5" s="57"/>
      <c r="P5" s="57"/>
    </row>
    <row r="7" spans="1:16" ht="15.75">
      <c r="A7" s="57"/>
    </row>
    <row r="8" spans="1:16">
      <c r="A8" s="629" t="s">
        <v>187</v>
      </c>
      <c r="B8" s="629" t="s">
        <v>188</v>
      </c>
      <c r="C8" s="396" t="s">
        <v>189</v>
      </c>
      <c r="D8" s="396" t="s">
        <v>190</v>
      </c>
      <c r="E8" s="396" t="s">
        <v>75</v>
      </c>
      <c r="F8" s="396" t="s">
        <v>191</v>
      </c>
      <c r="G8" s="576" t="s">
        <v>265</v>
      </c>
    </row>
    <row r="9" spans="1:16">
      <c r="A9" s="629"/>
      <c r="B9" s="629"/>
      <c r="C9" s="396" t="s">
        <v>19</v>
      </c>
      <c r="D9" s="396" t="s">
        <v>19</v>
      </c>
      <c r="E9" s="396" t="s">
        <v>19</v>
      </c>
      <c r="F9" s="396" t="s">
        <v>19</v>
      </c>
      <c r="G9" s="396" t="s">
        <v>72</v>
      </c>
    </row>
    <row r="10" spans="1:16">
      <c r="A10" s="396">
        <v>1</v>
      </c>
      <c r="B10" s="396">
        <v>2</v>
      </c>
      <c r="C10" s="396">
        <v>3</v>
      </c>
      <c r="D10" s="396">
        <v>4</v>
      </c>
      <c r="E10" s="396">
        <v>5</v>
      </c>
      <c r="F10" s="396">
        <v>6</v>
      </c>
      <c r="G10" s="396">
        <v>7</v>
      </c>
    </row>
    <row r="11" spans="1:16">
      <c r="A11" s="481">
        <v>1</v>
      </c>
      <c r="B11" s="482" t="s">
        <v>228</v>
      </c>
      <c r="C11" s="483">
        <v>49996000</v>
      </c>
      <c r="D11" s="513">
        <v>49996000</v>
      </c>
      <c r="E11" s="513">
        <f>'2Tabel 2.1'!F12</f>
        <v>49939700</v>
      </c>
      <c r="F11" s="513">
        <f>C11-E11</f>
        <v>56300</v>
      </c>
      <c r="G11" s="396"/>
    </row>
    <row r="12" spans="1:16">
      <c r="A12" s="484">
        <v>2</v>
      </c>
      <c r="B12" s="369" t="s">
        <v>229</v>
      </c>
      <c r="C12" s="483">
        <v>5300000</v>
      </c>
      <c r="D12" s="483">
        <v>5300000</v>
      </c>
      <c r="E12" s="513"/>
      <c r="F12" s="513">
        <f>C12</f>
        <v>5300000</v>
      </c>
      <c r="G12" s="400"/>
    </row>
    <row r="13" spans="1:16">
      <c r="A13" s="355">
        <v>3</v>
      </c>
      <c r="B13" s="343" t="s">
        <v>230</v>
      </c>
      <c r="C13" s="483">
        <v>60000000</v>
      </c>
      <c r="D13" s="483">
        <v>60000000</v>
      </c>
      <c r="E13" s="513">
        <f>'2Tabel 2.1'!F14</f>
        <v>59012000</v>
      </c>
      <c r="F13" s="513">
        <f>C13-E13</f>
        <v>988000</v>
      </c>
      <c r="G13" s="480"/>
    </row>
    <row r="14" spans="1:16">
      <c r="A14" s="355">
        <v>4</v>
      </c>
      <c r="B14" s="343" t="s">
        <v>231</v>
      </c>
      <c r="C14" s="483">
        <v>28800000</v>
      </c>
      <c r="D14" s="483">
        <v>28800000</v>
      </c>
      <c r="E14" s="513">
        <f>'2Tabel 2.1'!F15</f>
        <v>28800000</v>
      </c>
      <c r="F14" s="513">
        <f>C14-E14</f>
        <v>0</v>
      </c>
      <c r="G14" s="480"/>
    </row>
    <row r="15" spans="1:16">
      <c r="A15" s="355">
        <v>5</v>
      </c>
      <c r="B15" s="343" t="s">
        <v>232</v>
      </c>
      <c r="C15" s="483">
        <v>133864000</v>
      </c>
      <c r="D15" s="513">
        <v>133864000</v>
      </c>
      <c r="E15" s="513">
        <f>'2Tabel 2.1'!F16</f>
        <v>133761450</v>
      </c>
      <c r="F15" s="513">
        <f>C15-E15</f>
        <v>102550</v>
      </c>
      <c r="G15" s="480"/>
    </row>
    <row r="16" spans="1:16" s="323" customFormat="1">
      <c r="A16" s="340"/>
      <c r="B16" s="584" t="s">
        <v>93</v>
      </c>
      <c r="C16" s="585">
        <f>SUM(C11:C15)</f>
        <v>277960000</v>
      </c>
      <c r="D16" s="586">
        <f>SUM(D11:D15)</f>
        <v>277960000</v>
      </c>
      <c r="E16" s="586">
        <f>SUM(E11:E15)</f>
        <v>271513150</v>
      </c>
      <c r="F16" s="586">
        <f>SUM(F11:F15)</f>
        <v>6446850</v>
      </c>
      <c r="G16" s="587">
        <f>E16/C16*100</f>
        <v>97.680655489998557</v>
      </c>
    </row>
    <row r="17" spans="1:1" ht="15.75">
      <c r="A17" s="313"/>
    </row>
  </sheetData>
  <mergeCells count="6">
    <mergeCell ref="A8:A9"/>
    <mergeCell ref="B8:B9"/>
    <mergeCell ref="A1:G1"/>
    <mergeCell ref="A4:G4"/>
    <mergeCell ref="A5:G5"/>
    <mergeCell ref="A2:G3"/>
  </mergeCells>
  <printOptions horizontalCentere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S62"/>
  <sheetViews>
    <sheetView view="pageBreakPreview" topLeftCell="A19" zoomScale="90" zoomScaleSheetLayoutView="90" workbookViewId="0">
      <selection activeCell="N33" sqref="N33"/>
    </sheetView>
  </sheetViews>
  <sheetFormatPr defaultRowHeight="16.5"/>
  <cols>
    <col min="1" max="1" width="6.140625" style="387" customWidth="1"/>
    <col min="2" max="2" width="39.42578125" style="395" customWidth="1"/>
    <col min="3" max="3" width="14.42578125" style="477" customWidth="1"/>
    <col min="4" max="6" width="9.140625" style="394"/>
    <col min="7" max="15" width="9.140625" style="390"/>
    <col min="16" max="19" width="9.140625" style="386"/>
    <col min="20" max="16384" width="9.140625" style="387"/>
  </cols>
  <sheetData>
    <row r="1" spans="1:19" s="374" customFormat="1" ht="14.25">
      <c r="A1" s="633" t="s">
        <v>227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</row>
    <row r="2" spans="1:19" s="374" customFormat="1" ht="15">
      <c r="A2" s="634" t="s">
        <v>258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</row>
    <row r="3" spans="1:19" s="374" customFormat="1" ht="14.25">
      <c r="A3" s="633"/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375"/>
      <c r="R3" s="375"/>
      <c r="S3" s="375"/>
    </row>
    <row r="4" spans="1:19" s="376" customFormat="1" ht="14.25">
      <c r="A4" s="416"/>
      <c r="B4" s="417"/>
      <c r="C4" s="467"/>
      <c r="D4" s="418"/>
      <c r="E4" s="418"/>
      <c r="F4" s="418"/>
      <c r="G4" s="419"/>
      <c r="H4" s="419"/>
      <c r="I4" s="420"/>
      <c r="J4" s="421"/>
      <c r="K4" s="421"/>
      <c r="L4" s="421"/>
      <c r="M4" s="421"/>
      <c r="N4" s="421"/>
      <c r="O4" s="421"/>
      <c r="P4" s="415"/>
      <c r="Q4" s="374"/>
      <c r="R4" s="374"/>
      <c r="S4" s="374"/>
    </row>
    <row r="5" spans="1:19" s="377" customFormat="1" ht="15">
      <c r="A5" s="635" t="s">
        <v>3</v>
      </c>
      <c r="B5" s="636" t="s">
        <v>4</v>
      </c>
      <c r="C5" s="468" t="s">
        <v>202</v>
      </c>
      <c r="D5" s="637" t="s">
        <v>203</v>
      </c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8" t="s">
        <v>76</v>
      </c>
    </row>
    <row r="6" spans="1:19" s="374" customFormat="1" ht="15">
      <c r="A6" s="635"/>
      <c r="B6" s="636"/>
      <c r="C6" s="469" t="s">
        <v>204</v>
      </c>
      <c r="D6" s="422" t="s">
        <v>205</v>
      </c>
      <c r="E6" s="422" t="s">
        <v>206</v>
      </c>
      <c r="F6" s="422" t="s">
        <v>207</v>
      </c>
      <c r="G6" s="422" t="s">
        <v>208</v>
      </c>
      <c r="H6" s="422" t="s">
        <v>209</v>
      </c>
      <c r="I6" s="423" t="s">
        <v>210</v>
      </c>
      <c r="J6" s="423" t="s">
        <v>211</v>
      </c>
      <c r="K6" s="423" t="s">
        <v>212</v>
      </c>
      <c r="L6" s="423" t="s">
        <v>213</v>
      </c>
      <c r="M6" s="423" t="s">
        <v>214</v>
      </c>
      <c r="N6" s="423" t="s">
        <v>215</v>
      </c>
      <c r="O6" s="423" t="s">
        <v>216</v>
      </c>
      <c r="P6" s="638"/>
    </row>
    <row r="7" spans="1:19" s="374" customFormat="1" ht="15">
      <c r="A7" s="446"/>
      <c r="B7" s="447"/>
      <c r="C7" s="470"/>
      <c r="D7" s="448"/>
      <c r="E7" s="448"/>
      <c r="F7" s="448"/>
      <c r="G7" s="448"/>
      <c r="H7" s="448"/>
      <c r="I7" s="449"/>
      <c r="J7" s="449"/>
      <c r="K7" s="449"/>
      <c r="L7" s="449"/>
      <c r="M7" s="449"/>
      <c r="N7" s="449"/>
      <c r="O7" s="449"/>
      <c r="P7" s="445"/>
    </row>
    <row r="8" spans="1:19" s="376" customFormat="1" ht="15">
      <c r="A8" s="517">
        <v>1</v>
      </c>
      <c r="B8" s="451" t="s">
        <v>228</v>
      </c>
      <c r="C8" s="471">
        <v>49996000</v>
      </c>
      <c r="D8" s="452"/>
      <c r="E8" s="452"/>
      <c r="F8" s="452"/>
      <c r="G8" s="453"/>
      <c r="H8" s="453"/>
      <c r="I8" s="453"/>
      <c r="J8" s="453"/>
      <c r="K8" s="453"/>
      <c r="L8" s="453"/>
      <c r="M8" s="453"/>
      <c r="N8" s="453"/>
      <c r="O8" s="453"/>
      <c r="P8" s="424"/>
      <c r="Q8" s="374"/>
      <c r="R8" s="374"/>
      <c r="S8" s="374"/>
    </row>
    <row r="9" spans="1:19" s="376" customFormat="1" ht="15">
      <c r="A9" s="517"/>
      <c r="B9" s="451"/>
      <c r="C9" s="471"/>
      <c r="D9" s="452"/>
      <c r="E9" s="452"/>
      <c r="F9" s="452"/>
      <c r="G9" s="453"/>
      <c r="H9" s="453"/>
      <c r="I9" s="453"/>
      <c r="J9" s="453"/>
      <c r="K9" s="453"/>
      <c r="L9" s="453"/>
      <c r="M9" s="453"/>
      <c r="N9" s="453"/>
      <c r="O9" s="453"/>
      <c r="P9" s="424"/>
      <c r="Q9" s="374"/>
      <c r="R9" s="374"/>
      <c r="S9" s="374"/>
    </row>
    <row r="10" spans="1:19" s="376" customFormat="1" ht="15">
      <c r="A10" s="517"/>
      <c r="B10" s="451"/>
      <c r="C10" s="471"/>
      <c r="D10" s="452"/>
      <c r="E10" s="452"/>
      <c r="F10" s="452"/>
      <c r="G10" s="453"/>
      <c r="H10" s="453"/>
      <c r="I10" s="453"/>
      <c r="J10" s="453"/>
      <c r="K10" s="453"/>
      <c r="L10" s="453"/>
      <c r="M10" s="453"/>
      <c r="N10" s="453"/>
      <c r="O10" s="453"/>
      <c r="P10" s="424"/>
      <c r="Q10" s="374"/>
      <c r="R10" s="374"/>
      <c r="S10" s="374"/>
    </row>
    <row r="11" spans="1:19" s="376" customFormat="1" ht="15">
      <c r="A11" s="510"/>
      <c r="B11" s="455"/>
      <c r="C11" s="471"/>
      <c r="D11" s="452"/>
      <c r="E11" s="452"/>
      <c r="F11" s="452"/>
      <c r="G11" s="453"/>
      <c r="H11" s="453"/>
      <c r="I11" s="453"/>
      <c r="J11" s="453"/>
      <c r="K11" s="453"/>
      <c r="L11" s="453"/>
      <c r="M11" s="453"/>
      <c r="N11" s="453"/>
      <c r="O11" s="453"/>
      <c r="P11" s="424"/>
      <c r="Q11" s="374">
        <v>12</v>
      </c>
      <c r="R11" s="374">
        <v>100</v>
      </c>
      <c r="S11" s="374"/>
    </row>
    <row r="12" spans="1:19" s="376" customFormat="1" ht="15">
      <c r="A12" s="518">
        <v>2</v>
      </c>
      <c r="B12" s="455" t="s">
        <v>229</v>
      </c>
      <c r="C12" s="471">
        <v>5300000</v>
      </c>
      <c r="D12" s="452"/>
      <c r="E12" s="452"/>
      <c r="F12" s="452"/>
      <c r="G12" s="453"/>
      <c r="H12" s="453"/>
      <c r="I12" s="453"/>
      <c r="J12" s="453"/>
      <c r="K12" s="453"/>
      <c r="L12" s="453"/>
      <c r="M12" s="453"/>
      <c r="N12" s="453"/>
      <c r="O12" s="453"/>
      <c r="P12" s="424"/>
      <c r="Q12" s="374">
        <v>11</v>
      </c>
      <c r="R12" s="374">
        <f>R11-94.05</f>
        <v>5.9500000000000028</v>
      </c>
      <c r="S12" s="374"/>
    </row>
    <row r="13" spans="1:19" s="376" customFormat="1" ht="15">
      <c r="A13" s="516"/>
      <c r="B13" s="455"/>
      <c r="C13" s="471"/>
      <c r="D13" s="452"/>
      <c r="E13" s="452"/>
      <c r="F13" s="452"/>
      <c r="G13" s="453"/>
      <c r="H13" s="453"/>
      <c r="I13" s="453"/>
      <c r="J13" s="453"/>
      <c r="K13" s="453"/>
      <c r="L13" s="453"/>
      <c r="M13" s="453"/>
      <c r="N13" s="453"/>
      <c r="O13" s="453"/>
      <c r="P13" s="424"/>
      <c r="Q13" s="378">
        <v>10</v>
      </c>
      <c r="R13" s="374">
        <f>94.05-85.5</f>
        <v>8.5499999999999972</v>
      </c>
      <c r="S13" s="374"/>
    </row>
    <row r="14" spans="1:19" s="376" customFormat="1" ht="15">
      <c r="A14" s="516"/>
      <c r="B14" s="455"/>
      <c r="C14" s="471"/>
      <c r="D14" s="452"/>
      <c r="E14" s="452"/>
      <c r="F14" s="452"/>
      <c r="G14" s="453"/>
      <c r="H14" s="453"/>
      <c r="I14" s="453"/>
      <c r="J14" s="453"/>
      <c r="K14" s="453"/>
      <c r="L14" s="453"/>
      <c r="M14" s="453"/>
      <c r="N14" s="453"/>
      <c r="O14" s="453"/>
      <c r="P14" s="424"/>
      <c r="Q14" s="374">
        <v>9</v>
      </c>
      <c r="R14" s="374">
        <f>85.5-79.55</f>
        <v>5.9500000000000028</v>
      </c>
      <c r="S14" s="374"/>
    </row>
    <row r="15" spans="1:19" s="376" customFormat="1" ht="15">
      <c r="A15" s="516"/>
      <c r="B15" s="455"/>
      <c r="C15" s="471"/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24"/>
      <c r="Q15" s="374">
        <v>8</v>
      </c>
      <c r="R15" s="374">
        <f>79.55-70.88</f>
        <v>8.6700000000000017</v>
      </c>
      <c r="S15" s="374"/>
    </row>
    <row r="16" spans="1:19" s="376" customFormat="1" ht="15">
      <c r="A16" s="459">
        <v>3</v>
      </c>
      <c r="B16" s="460" t="s">
        <v>230</v>
      </c>
      <c r="C16" s="471">
        <v>60000000</v>
      </c>
      <c r="D16" s="452"/>
      <c r="E16" s="452"/>
      <c r="F16" s="461"/>
      <c r="G16" s="453"/>
      <c r="H16" s="453"/>
      <c r="I16" s="453"/>
      <c r="J16" s="453"/>
      <c r="K16" s="453"/>
      <c r="L16" s="453"/>
      <c r="M16" s="453"/>
      <c r="N16" s="453"/>
      <c r="O16" s="453"/>
      <c r="P16" s="424"/>
      <c r="Q16" s="374">
        <v>7</v>
      </c>
      <c r="R16" s="374">
        <f>70.88-58.58</f>
        <v>12.299999999999997</v>
      </c>
      <c r="S16" s="374"/>
    </row>
    <row r="17" spans="1:19" s="376" customFormat="1" ht="15">
      <c r="A17" s="459"/>
      <c r="B17" s="460"/>
      <c r="C17" s="471"/>
      <c r="D17" s="452"/>
      <c r="E17" s="452"/>
      <c r="F17" s="461"/>
      <c r="G17" s="453"/>
      <c r="H17" s="453"/>
      <c r="I17" s="453"/>
      <c r="J17" s="453"/>
      <c r="K17" s="453"/>
      <c r="L17" s="453"/>
      <c r="M17" s="453"/>
      <c r="N17" s="453"/>
      <c r="O17" s="453"/>
      <c r="P17" s="424"/>
      <c r="Q17" s="374">
        <v>6</v>
      </c>
      <c r="R17" s="374">
        <f>58.58-52.62</f>
        <v>5.9600000000000009</v>
      </c>
      <c r="S17" s="374"/>
    </row>
    <row r="18" spans="1:19" s="376" customFormat="1" ht="15">
      <c r="A18" s="459"/>
      <c r="B18" s="460"/>
      <c r="C18" s="471"/>
      <c r="D18" s="452"/>
      <c r="E18" s="452"/>
      <c r="F18" s="461"/>
      <c r="G18" s="453"/>
      <c r="H18" s="453"/>
      <c r="I18" s="453"/>
      <c r="J18" s="453"/>
      <c r="K18" s="453"/>
      <c r="L18" s="453"/>
      <c r="M18" s="453"/>
      <c r="N18" s="453"/>
      <c r="O18" s="453"/>
      <c r="P18" s="424"/>
      <c r="Q18" s="379">
        <v>5</v>
      </c>
      <c r="R18" s="374">
        <f>52.62-43.9</f>
        <v>8.7199999999999989</v>
      </c>
      <c r="S18" s="374"/>
    </row>
    <row r="19" spans="1:19" s="376" customFormat="1" ht="15">
      <c r="A19" s="459"/>
      <c r="B19" s="460"/>
      <c r="C19" s="471"/>
      <c r="D19" s="452"/>
      <c r="E19" s="452"/>
      <c r="F19" s="461"/>
      <c r="G19" s="453"/>
      <c r="H19" s="453"/>
      <c r="I19" s="453"/>
      <c r="J19" s="453"/>
      <c r="K19" s="453"/>
      <c r="L19" s="453"/>
      <c r="M19" s="453"/>
      <c r="N19" s="453"/>
      <c r="O19" s="453"/>
      <c r="P19" s="424"/>
      <c r="Q19" s="379">
        <v>4</v>
      </c>
      <c r="R19" s="374">
        <f>43.9-37.77</f>
        <v>6.1299999999999955</v>
      </c>
      <c r="S19" s="374"/>
    </row>
    <row r="20" spans="1:19" s="376" customFormat="1" ht="15">
      <c r="A20" s="459">
        <v>4</v>
      </c>
      <c r="B20" s="460" t="s">
        <v>231</v>
      </c>
      <c r="C20" s="471">
        <v>28800000</v>
      </c>
      <c r="D20" s="452"/>
      <c r="E20" s="452"/>
      <c r="F20" s="461"/>
      <c r="G20" s="453"/>
      <c r="H20" s="453"/>
      <c r="I20" s="453"/>
      <c r="J20" s="453"/>
      <c r="K20" s="453"/>
      <c r="L20" s="453"/>
      <c r="M20" s="453"/>
      <c r="N20" s="453"/>
      <c r="O20" s="453"/>
      <c r="P20" s="424"/>
      <c r="Q20" s="379">
        <v>3</v>
      </c>
      <c r="R20" s="374">
        <f>37.77-14.49</f>
        <v>23.28</v>
      </c>
      <c r="S20" s="374"/>
    </row>
    <row r="21" spans="1:19" s="376" customFormat="1" ht="15">
      <c r="A21" s="459"/>
      <c r="B21" s="460"/>
      <c r="C21" s="471"/>
      <c r="D21" s="452"/>
      <c r="E21" s="452"/>
      <c r="F21" s="461"/>
      <c r="G21" s="453"/>
      <c r="H21" s="453"/>
      <c r="I21" s="453"/>
      <c r="J21" s="453"/>
      <c r="K21" s="453"/>
      <c r="L21" s="453"/>
      <c r="M21" s="453"/>
      <c r="N21" s="453"/>
      <c r="O21" s="453"/>
      <c r="P21" s="424"/>
      <c r="Q21" s="379">
        <v>2</v>
      </c>
      <c r="R21" s="374">
        <f>14.49-5.95</f>
        <v>8.5399999999999991</v>
      </c>
      <c r="S21" s="374"/>
    </row>
    <row r="22" spans="1:19" s="376" customFormat="1" ht="15">
      <c r="A22" s="459"/>
      <c r="B22" s="460"/>
      <c r="C22" s="471"/>
      <c r="D22" s="452"/>
      <c r="E22" s="452"/>
      <c r="F22" s="461"/>
      <c r="G22" s="453"/>
      <c r="H22" s="453"/>
      <c r="I22" s="453"/>
      <c r="J22" s="453"/>
      <c r="K22" s="453"/>
      <c r="L22" s="453"/>
      <c r="M22" s="453"/>
      <c r="N22" s="453"/>
      <c r="O22" s="453"/>
      <c r="P22" s="424"/>
      <c r="Q22" s="379">
        <v>1</v>
      </c>
      <c r="R22" s="374">
        <v>5.95</v>
      </c>
      <c r="S22" s="374"/>
    </row>
    <row r="23" spans="1:19" s="376" customFormat="1" ht="15">
      <c r="A23" s="459"/>
      <c r="B23" s="460"/>
      <c r="C23" s="471"/>
      <c r="D23" s="452"/>
      <c r="E23" s="452"/>
      <c r="F23" s="461"/>
      <c r="G23" s="453"/>
      <c r="H23" s="453"/>
      <c r="I23" s="453"/>
      <c r="J23" s="453"/>
      <c r="K23" s="453"/>
      <c r="L23" s="453"/>
      <c r="M23" s="453"/>
      <c r="N23" s="453"/>
      <c r="O23" s="453"/>
      <c r="P23" s="424"/>
      <c r="Q23" s="379"/>
      <c r="R23" s="374">
        <v>0</v>
      </c>
      <c r="S23" s="374"/>
    </row>
    <row r="24" spans="1:19" s="376" customFormat="1" ht="15">
      <c r="A24" s="459">
        <v>5</v>
      </c>
      <c r="B24" s="460" t="s">
        <v>232</v>
      </c>
      <c r="C24" s="471">
        <v>133864000</v>
      </c>
      <c r="D24" s="452"/>
      <c r="E24" s="452"/>
      <c r="F24" s="461"/>
      <c r="G24" s="453"/>
      <c r="H24" s="453"/>
      <c r="I24" s="453"/>
      <c r="J24" s="453"/>
      <c r="K24" s="453"/>
      <c r="L24" s="453"/>
      <c r="M24" s="453"/>
      <c r="N24" s="453"/>
      <c r="O24" s="453"/>
      <c r="P24" s="424"/>
      <c r="Q24" s="379"/>
      <c r="R24" s="374">
        <f>SUM(R12:R23)</f>
        <v>99.999999999999986</v>
      </c>
      <c r="S24" s="374"/>
    </row>
    <row r="25" spans="1:19" s="376" customFormat="1" ht="15">
      <c r="A25" s="462"/>
      <c r="B25" s="460"/>
      <c r="C25" s="471"/>
      <c r="D25" s="452"/>
      <c r="E25" s="452"/>
      <c r="F25" s="461"/>
      <c r="G25" s="453"/>
      <c r="H25" s="453"/>
      <c r="I25" s="453"/>
      <c r="J25" s="453"/>
      <c r="K25" s="453"/>
      <c r="L25" s="453"/>
      <c r="M25" s="453"/>
      <c r="N25" s="453"/>
      <c r="O25" s="453"/>
      <c r="P25" s="424"/>
      <c r="Q25" s="379"/>
      <c r="R25" s="374"/>
      <c r="S25" s="374"/>
    </row>
    <row r="26" spans="1:19" s="376" customFormat="1" ht="15">
      <c r="A26" s="462"/>
      <c r="B26" s="460"/>
      <c r="C26" s="471"/>
      <c r="D26" s="452"/>
      <c r="E26" s="452"/>
      <c r="F26" s="461"/>
      <c r="G26" s="453"/>
      <c r="H26" s="453"/>
      <c r="I26" s="453"/>
      <c r="J26" s="453"/>
      <c r="K26" s="453"/>
      <c r="L26" s="453"/>
      <c r="M26" s="453"/>
      <c r="N26" s="453"/>
      <c r="O26" s="453"/>
      <c r="P26" s="424"/>
      <c r="Q26" s="379"/>
      <c r="R26" s="374"/>
      <c r="S26" s="374"/>
    </row>
    <row r="27" spans="1:19" s="376" customFormat="1" ht="15">
      <c r="A27" s="462"/>
      <c r="B27" s="460"/>
      <c r="C27" s="471"/>
      <c r="D27" s="452"/>
      <c r="E27" s="452"/>
      <c r="F27" s="461"/>
      <c r="G27" s="453"/>
      <c r="H27" s="453"/>
      <c r="I27" s="453"/>
      <c r="J27" s="453"/>
      <c r="K27" s="453"/>
      <c r="L27" s="453"/>
      <c r="M27" s="453"/>
      <c r="N27" s="453"/>
      <c r="O27" s="453"/>
      <c r="P27" s="424"/>
      <c r="Q27" s="379"/>
      <c r="R27" s="374"/>
      <c r="S27" s="374"/>
    </row>
    <row r="28" spans="1:19" s="376" customFormat="1" ht="15">
      <c r="A28" s="462"/>
      <c r="B28" s="460"/>
      <c r="C28" s="471"/>
      <c r="D28" s="452"/>
      <c r="E28" s="452"/>
      <c r="F28" s="461"/>
      <c r="G28" s="453"/>
      <c r="H28" s="453"/>
      <c r="I28" s="453"/>
      <c r="J28" s="453"/>
      <c r="K28" s="453"/>
      <c r="L28" s="453"/>
      <c r="M28" s="453"/>
      <c r="N28" s="453"/>
      <c r="O28" s="453"/>
      <c r="P28" s="424"/>
      <c r="Q28" s="379"/>
      <c r="R28" s="374"/>
      <c r="S28" s="374"/>
    </row>
    <row r="29" spans="1:19" s="376" customFormat="1" ht="15">
      <c r="A29" s="463"/>
      <c r="B29" s="464"/>
      <c r="C29" s="472"/>
      <c r="D29" s="465"/>
      <c r="E29" s="465"/>
      <c r="F29" s="465"/>
      <c r="G29" s="466"/>
      <c r="H29" s="466"/>
      <c r="I29" s="466"/>
      <c r="J29" s="466"/>
      <c r="K29" s="466"/>
      <c r="L29" s="466"/>
      <c r="M29" s="466"/>
      <c r="N29" s="466"/>
      <c r="O29" s="466"/>
      <c r="P29" s="424"/>
      <c r="Q29" s="374"/>
      <c r="R29" s="374"/>
      <c r="S29" s="374"/>
    </row>
    <row r="30" spans="1:19" s="380" customFormat="1" ht="21.95" customHeight="1">
      <c r="A30" s="425"/>
      <c r="B30" s="426" t="s">
        <v>217</v>
      </c>
      <c r="C30" s="427">
        <f>SUM(C7:C29)</f>
        <v>277960000</v>
      </c>
      <c r="D30" s="452">
        <v>0</v>
      </c>
      <c r="E30" s="452">
        <v>5.95</v>
      </c>
      <c r="F30" s="452">
        <v>8.5399999999999991</v>
      </c>
      <c r="G30" s="453">
        <v>23.28</v>
      </c>
      <c r="H30" s="453">
        <v>6.13</v>
      </c>
      <c r="I30" s="453">
        <v>8.7200000000000006</v>
      </c>
      <c r="J30" s="453">
        <v>5.96</v>
      </c>
      <c r="K30" s="453">
        <v>12.3</v>
      </c>
      <c r="L30" s="453">
        <v>8.67</v>
      </c>
      <c r="M30" s="453">
        <v>5.95</v>
      </c>
      <c r="N30" s="453">
        <v>8.5500000000000007</v>
      </c>
      <c r="O30" s="453">
        <v>5.95</v>
      </c>
      <c r="P30" s="429">
        <f>SUM(D30:O30)</f>
        <v>100</v>
      </c>
      <c r="Q30" s="380">
        <f>59.48-50.85</f>
        <v>8.6299999999999955</v>
      </c>
    </row>
    <row r="31" spans="1:19" s="380" customFormat="1" ht="21.95" customHeight="1">
      <c r="A31" s="425"/>
      <c r="B31" s="426" t="s">
        <v>218</v>
      </c>
      <c r="C31" s="427"/>
      <c r="D31" s="428">
        <f>D30</f>
        <v>0</v>
      </c>
      <c r="E31" s="428">
        <f>D31+E30</f>
        <v>5.95</v>
      </c>
      <c r="F31" s="428">
        <f>E31+F30</f>
        <v>14.489999999999998</v>
      </c>
      <c r="G31" s="428">
        <f t="shared" ref="G31:N31" si="0">F31+G30</f>
        <v>37.769999999999996</v>
      </c>
      <c r="H31" s="428">
        <f t="shared" si="0"/>
        <v>43.9</v>
      </c>
      <c r="I31" s="428">
        <f>H31+I30</f>
        <v>52.62</v>
      </c>
      <c r="J31" s="428">
        <f t="shared" si="0"/>
        <v>58.58</v>
      </c>
      <c r="K31" s="428">
        <f t="shared" si="0"/>
        <v>70.88</v>
      </c>
      <c r="L31" s="428">
        <f t="shared" si="0"/>
        <v>79.55</v>
      </c>
      <c r="M31" s="428">
        <f t="shared" si="0"/>
        <v>85.5</v>
      </c>
      <c r="N31" s="428">
        <f t="shared" si="0"/>
        <v>94.05</v>
      </c>
      <c r="O31" s="430">
        <f>N31+O30</f>
        <v>100</v>
      </c>
      <c r="P31" s="429">
        <f>100-P30</f>
        <v>0</v>
      </c>
    </row>
    <row r="32" spans="1:19" s="380" customFormat="1" ht="21.95" customHeight="1">
      <c r="A32" s="425"/>
      <c r="B32" s="426" t="s">
        <v>225</v>
      </c>
      <c r="C32" s="431"/>
      <c r="D32" s="428">
        <v>0</v>
      </c>
      <c r="E32" s="428">
        <v>0.12</v>
      </c>
      <c r="F32" s="428">
        <v>1.1299999999999999</v>
      </c>
      <c r="G32" s="428">
        <v>11</v>
      </c>
      <c r="H32" s="428">
        <v>11</v>
      </c>
      <c r="I32" s="428">
        <v>12.19</v>
      </c>
      <c r="J32" s="432">
        <v>14.06</v>
      </c>
      <c r="K32" s="432">
        <v>12</v>
      </c>
      <c r="L32" s="432">
        <v>13</v>
      </c>
      <c r="M32" s="432">
        <v>10</v>
      </c>
      <c r="N32" s="432">
        <v>10</v>
      </c>
      <c r="O32" s="432">
        <v>5.5</v>
      </c>
      <c r="P32" s="425"/>
    </row>
    <row r="33" spans="1:19" s="380" customFormat="1" ht="21.95" customHeight="1">
      <c r="A33" s="425"/>
      <c r="B33" s="426" t="s">
        <v>226</v>
      </c>
      <c r="C33" s="431"/>
      <c r="D33" s="428">
        <f>D32</f>
        <v>0</v>
      </c>
      <c r="E33" s="428">
        <f>D33+E32</f>
        <v>0.12</v>
      </c>
      <c r="F33" s="428">
        <f>E33+F32</f>
        <v>1.25</v>
      </c>
      <c r="G33" s="515">
        <f>G32+F33</f>
        <v>12.25</v>
      </c>
      <c r="H33" s="515">
        <f>H32+G33</f>
        <v>23.25</v>
      </c>
      <c r="I33" s="515">
        <f>I32+H33</f>
        <v>35.44</v>
      </c>
      <c r="J33" s="428">
        <f>J32+I33</f>
        <v>49.5</v>
      </c>
      <c r="K33" s="428">
        <f>J33+K32</f>
        <v>61.5</v>
      </c>
      <c r="L33" s="428">
        <f>K33+L32</f>
        <v>74.5</v>
      </c>
      <c r="M33" s="428">
        <f>L33+M32</f>
        <v>84.5</v>
      </c>
      <c r="N33" s="428">
        <f>M33+N32</f>
        <v>94.5</v>
      </c>
      <c r="O33" s="577">
        <f>O32+N33</f>
        <v>100</v>
      </c>
      <c r="P33" s="425"/>
    </row>
    <row r="34" spans="1:19" s="380" customFormat="1" ht="21.95" customHeight="1">
      <c r="A34" s="425"/>
      <c r="B34" s="426" t="s">
        <v>219</v>
      </c>
      <c r="C34" s="433"/>
      <c r="D34" s="428">
        <f>D33</f>
        <v>0</v>
      </c>
      <c r="E34" s="428">
        <f t="shared" ref="E34:O34" si="1">E33-E31</f>
        <v>-5.83</v>
      </c>
      <c r="F34" s="428">
        <f t="shared" si="1"/>
        <v>-13.239999999999998</v>
      </c>
      <c r="G34" s="428">
        <f t="shared" si="1"/>
        <v>-25.519999999999996</v>
      </c>
      <c r="H34" s="428">
        <f t="shared" si="1"/>
        <v>-20.65</v>
      </c>
      <c r="I34" s="428">
        <f t="shared" si="1"/>
        <v>-17.18</v>
      </c>
      <c r="J34" s="428">
        <f t="shared" si="1"/>
        <v>-9.0799999999999983</v>
      </c>
      <c r="K34" s="428">
        <f t="shared" si="1"/>
        <v>-9.3799999999999955</v>
      </c>
      <c r="L34" s="428">
        <f t="shared" si="1"/>
        <v>-5.0499999999999972</v>
      </c>
      <c r="M34" s="428">
        <f t="shared" si="1"/>
        <v>-1</v>
      </c>
      <c r="N34" s="428">
        <f t="shared" si="1"/>
        <v>0.45000000000000284</v>
      </c>
      <c r="O34" s="428">
        <f t="shared" si="1"/>
        <v>0</v>
      </c>
      <c r="P34" s="425"/>
    </row>
    <row r="35" spans="1:19" s="376" customFormat="1" ht="14.25">
      <c r="A35" s="434"/>
      <c r="B35" s="435"/>
      <c r="C35" s="436"/>
      <c r="D35" s="418"/>
      <c r="E35" s="418"/>
      <c r="F35" s="418"/>
      <c r="G35" s="419"/>
      <c r="H35" s="420"/>
      <c r="I35" s="420"/>
      <c r="J35" s="421"/>
      <c r="K35" s="421"/>
      <c r="L35" s="421"/>
      <c r="M35" s="421"/>
      <c r="N35" s="421"/>
      <c r="O35" s="421"/>
      <c r="P35" s="415"/>
      <c r="Q35" s="374"/>
      <c r="R35" s="374"/>
      <c r="S35" s="374"/>
    </row>
    <row r="36" spans="1:19" s="376" customFormat="1" ht="14.25">
      <c r="A36" s="434"/>
      <c r="B36" s="437"/>
      <c r="C36" s="438"/>
      <c r="D36" s="439"/>
      <c r="E36" s="439"/>
      <c r="F36" s="439"/>
      <c r="G36" s="440"/>
      <c r="H36" s="441"/>
      <c r="I36" s="441"/>
      <c r="J36" s="414"/>
      <c r="K36" s="414"/>
      <c r="L36" s="414"/>
      <c r="M36" s="414"/>
      <c r="N36" s="414"/>
      <c r="O36" s="421"/>
      <c r="P36" s="415"/>
      <c r="Q36" s="374">
        <v>5.83</v>
      </c>
      <c r="R36" s="374"/>
      <c r="S36" s="374"/>
    </row>
    <row r="37" spans="1:19">
      <c r="A37" s="411"/>
      <c r="B37" s="412" t="s">
        <v>220</v>
      </c>
      <c r="C37" s="473">
        <f>SUM(D11:N11)</f>
        <v>0</v>
      </c>
      <c r="D37" s="442"/>
      <c r="E37" s="442"/>
      <c r="F37" s="442"/>
      <c r="G37" s="413"/>
      <c r="H37" s="413"/>
      <c r="I37" s="414"/>
      <c r="J37" s="443"/>
      <c r="K37" s="443"/>
      <c r="L37" s="443"/>
      <c r="M37" s="443"/>
      <c r="N37" s="443"/>
      <c r="O37" s="444"/>
      <c r="P37" s="415"/>
      <c r="Q37" s="386">
        <v>21.96</v>
      </c>
      <c r="R37" s="386">
        <f>Q37-Q36</f>
        <v>16.130000000000003</v>
      </c>
    </row>
    <row r="38" spans="1:19">
      <c r="A38" s="381"/>
      <c r="B38" s="388" t="s">
        <v>221</v>
      </c>
      <c r="C38" s="474">
        <f>SUM(D15:N15)</f>
        <v>0</v>
      </c>
      <c r="D38" s="383"/>
      <c r="E38" s="389"/>
      <c r="F38" s="404"/>
      <c r="G38" s="384"/>
      <c r="H38" s="384"/>
      <c r="I38" s="385"/>
      <c r="J38" s="385"/>
      <c r="K38" s="385"/>
      <c r="L38" s="385"/>
      <c r="M38" s="385"/>
      <c r="N38" s="385"/>
      <c r="Q38" s="386">
        <v>34.79</v>
      </c>
      <c r="R38" s="386">
        <f>Q38-Q37</f>
        <v>12.829999999999998</v>
      </c>
    </row>
    <row r="39" spans="1:19">
      <c r="A39" s="381"/>
      <c r="B39" s="382" t="s">
        <v>222</v>
      </c>
      <c r="C39" s="475" t="e">
        <f>SUM(#REF!)</f>
        <v>#REF!</v>
      </c>
      <c r="D39" s="383"/>
      <c r="E39" s="389"/>
      <c r="F39" s="404"/>
      <c r="G39" s="384"/>
      <c r="H39" s="384"/>
      <c r="I39" s="385"/>
      <c r="J39" s="385"/>
      <c r="K39" s="385"/>
      <c r="L39" s="385"/>
      <c r="M39" s="385"/>
      <c r="N39" s="391"/>
      <c r="Q39" s="386">
        <v>41</v>
      </c>
      <c r="R39" s="386">
        <f>Q39-Q38</f>
        <v>6.2100000000000009</v>
      </c>
    </row>
    <row r="40" spans="1:19">
      <c r="A40" s="381"/>
      <c r="B40" s="382"/>
      <c r="C40" s="475"/>
      <c r="D40" s="383"/>
      <c r="E40" s="392"/>
      <c r="F40" s="392"/>
      <c r="G40" s="384"/>
      <c r="H40" s="384"/>
      <c r="I40" s="385"/>
      <c r="J40" s="385"/>
      <c r="K40" s="385"/>
      <c r="L40" s="385"/>
      <c r="M40" s="385"/>
      <c r="N40" s="391"/>
    </row>
    <row r="41" spans="1:19">
      <c r="A41" s="381"/>
      <c r="B41" s="630"/>
      <c r="C41" s="631"/>
      <c r="D41" s="392"/>
      <c r="E41" s="392"/>
      <c r="F41" s="392"/>
      <c r="G41" s="384"/>
      <c r="H41" s="384"/>
      <c r="I41" s="385"/>
      <c r="J41" s="385"/>
      <c r="K41" s="385"/>
      <c r="L41" s="385"/>
      <c r="M41" s="385"/>
      <c r="N41" s="391"/>
      <c r="Q41" s="386">
        <v>50.85</v>
      </c>
      <c r="R41" s="386">
        <f>Q41-Q39</f>
        <v>9.8500000000000014</v>
      </c>
    </row>
    <row r="42" spans="1:19">
      <c r="A42" s="381" t="s">
        <v>223</v>
      </c>
      <c r="B42" s="393"/>
      <c r="C42" s="476" t="e">
        <f>201000/C11*100</f>
        <v>#DIV/0!</v>
      </c>
      <c r="D42" s="392"/>
      <c r="E42" s="392"/>
      <c r="F42" s="392"/>
      <c r="G42" s="384"/>
      <c r="H42" s="384"/>
      <c r="I42" s="385"/>
      <c r="J42" s="385"/>
      <c r="K42" s="385"/>
      <c r="L42" s="385"/>
      <c r="M42" s="385"/>
      <c r="N42" s="385"/>
    </row>
    <row r="43" spans="1:19">
      <c r="A43" s="381"/>
      <c r="B43" s="631" t="e">
        <f>107400/#REF!*100</f>
        <v>#REF!</v>
      </c>
      <c r="C43" s="631"/>
      <c r="D43" s="392"/>
      <c r="E43" s="392"/>
      <c r="F43" s="392"/>
      <c r="G43" s="384"/>
      <c r="H43" s="384"/>
      <c r="I43" s="385"/>
      <c r="J43" s="385"/>
      <c r="K43" s="385"/>
      <c r="L43" s="385"/>
      <c r="M43" s="385"/>
      <c r="N43" s="385"/>
    </row>
    <row r="44" spans="1:19">
      <c r="B44" s="632"/>
      <c r="C44" s="632"/>
    </row>
    <row r="45" spans="1:19">
      <c r="B45" s="632"/>
      <c r="C45" s="632"/>
    </row>
    <row r="46" spans="1:19">
      <c r="B46" s="632"/>
      <c r="C46" s="632"/>
    </row>
    <row r="47" spans="1:19">
      <c r="C47" s="477">
        <v>9393179000</v>
      </c>
    </row>
    <row r="48" spans="1:19">
      <c r="C48" s="477">
        <f>C30/C47*100</f>
        <v>2.9591685626346522</v>
      </c>
    </row>
    <row r="49" spans="3:3">
      <c r="C49" s="478">
        <v>16129</v>
      </c>
    </row>
    <row r="50" spans="3:3">
      <c r="C50" s="479">
        <f>C47/C30*100</f>
        <v>3379.3276010936829</v>
      </c>
    </row>
    <row r="55" spans="3:3">
      <c r="C55" s="477">
        <v>201000</v>
      </c>
    </row>
    <row r="56" spans="3:3">
      <c r="C56" s="477">
        <f>C11-C55</f>
        <v>-201000</v>
      </c>
    </row>
    <row r="58" spans="3:3">
      <c r="C58" s="477">
        <v>107400</v>
      </c>
    </row>
    <row r="59" spans="3:3">
      <c r="C59" s="477" t="e">
        <f>#REF!-C58</f>
        <v>#REF!</v>
      </c>
    </row>
    <row r="60" spans="3:3">
      <c r="C60" s="477" t="e">
        <f>C59+C56</f>
        <v>#REF!</v>
      </c>
    </row>
    <row r="62" spans="3:3">
      <c r="C62" s="477">
        <f>C55+C58</f>
        <v>308400</v>
      </c>
    </row>
  </sheetData>
  <mergeCells count="12">
    <mergeCell ref="A1:P1"/>
    <mergeCell ref="A2:P2"/>
    <mergeCell ref="A3:P3"/>
    <mergeCell ref="A5:A6"/>
    <mergeCell ref="B5:B6"/>
    <mergeCell ref="D5:O5"/>
    <mergeCell ref="P5:P6"/>
    <mergeCell ref="B41:C41"/>
    <mergeCell ref="B43:C43"/>
    <mergeCell ref="B44:C44"/>
    <mergeCell ref="B45:C45"/>
    <mergeCell ref="B46:C46"/>
  </mergeCells>
  <pageMargins left="0.7" right="0.7" top="0.75" bottom="0.75" header="0.3" footer="0.3"/>
  <pageSetup paperSize="9" scale="68" orientation="landscape" r:id="rId1"/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E71"/>
  <sheetViews>
    <sheetView view="pageBreakPreview" topLeftCell="A38" zoomScaleSheetLayoutView="100" workbookViewId="0">
      <selection activeCell="M23" sqref="M23"/>
    </sheetView>
  </sheetViews>
  <sheetFormatPr defaultColWidth="9" defaultRowHeight="15.75"/>
  <cols>
    <col min="1" max="1" width="5" style="63" customWidth="1"/>
    <col min="2" max="2" width="6.28515625" style="64" customWidth="1"/>
    <col min="3" max="3" width="33.140625" style="65" customWidth="1"/>
    <col min="4" max="4" width="12.42578125" style="63" customWidth="1"/>
    <col min="5" max="5" width="7.140625" style="66" customWidth="1"/>
    <col min="6" max="6" width="7.85546875" style="66" customWidth="1"/>
    <col min="7" max="7" width="9" style="67" customWidth="1"/>
    <col min="8" max="8" width="4.85546875" style="67" customWidth="1"/>
    <col min="9" max="9" width="9.7109375" style="67" customWidth="1"/>
    <col min="10" max="10" width="4.85546875" style="68" customWidth="1"/>
    <col min="11" max="11" width="11.42578125" style="67" customWidth="1"/>
    <col min="12" max="12" width="12.85546875" style="68" customWidth="1"/>
    <col min="13" max="14" width="8.140625" style="63" customWidth="1"/>
    <col min="15" max="15" width="13.85546875" style="63" customWidth="1"/>
    <col min="16" max="16" width="16.5703125" style="63" customWidth="1"/>
    <col min="17" max="16384" width="9" style="52"/>
  </cols>
  <sheetData>
    <row r="1" spans="1:57">
      <c r="A1" s="661" t="s">
        <v>142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  <c r="Z1" s="661"/>
      <c r="AA1" s="661"/>
      <c r="AB1" s="661"/>
      <c r="AC1" s="661"/>
      <c r="AD1" s="661"/>
      <c r="AE1" s="661"/>
      <c r="AF1" s="661"/>
      <c r="AG1" s="661"/>
      <c r="AH1" s="661"/>
      <c r="AI1" s="661"/>
      <c r="AJ1" s="661"/>
      <c r="AK1" s="661"/>
      <c r="AL1" s="661"/>
      <c r="AM1" s="661"/>
      <c r="AN1" s="661"/>
      <c r="AO1" s="661"/>
      <c r="AP1" s="661"/>
      <c r="AQ1" s="661"/>
      <c r="AR1" s="661"/>
      <c r="AS1" s="661"/>
      <c r="AT1" s="661"/>
      <c r="AU1" s="661"/>
      <c r="AV1" s="661"/>
      <c r="AW1" s="661"/>
      <c r="AX1" s="661"/>
      <c r="AY1" s="661"/>
      <c r="AZ1" s="661"/>
      <c r="BA1" s="661"/>
      <c r="BB1" s="661"/>
      <c r="BC1" s="661"/>
      <c r="BD1" s="661"/>
      <c r="BE1" s="661"/>
    </row>
    <row r="2" spans="1:57" ht="18">
      <c r="A2" s="662" t="s">
        <v>52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53"/>
      <c r="P2" s="53"/>
    </row>
    <row r="3" spans="1:57">
      <c r="A3" s="663" t="s">
        <v>53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54"/>
      <c r="P3" s="54"/>
    </row>
    <row r="4" spans="1:57">
      <c r="A4" s="663" t="s">
        <v>54</v>
      </c>
      <c r="B4" s="663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54"/>
      <c r="P4" s="54"/>
    </row>
    <row r="5" spans="1:57">
      <c r="A5" s="54"/>
      <c r="B5" s="54"/>
      <c r="C5" s="54"/>
      <c r="D5" s="54"/>
      <c r="E5" s="55"/>
      <c r="F5" s="55"/>
      <c r="G5" s="56"/>
      <c r="H5" s="56"/>
      <c r="I5" s="56"/>
      <c r="J5" s="56"/>
      <c r="K5" s="56"/>
      <c r="L5" s="56"/>
      <c r="M5" s="54"/>
      <c r="N5" s="54"/>
      <c r="O5" s="54"/>
      <c r="P5" s="54"/>
    </row>
    <row r="6" spans="1:57" s="62" customFormat="1">
      <c r="A6" s="57" t="s">
        <v>55</v>
      </c>
      <c r="B6" s="58"/>
      <c r="C6" s="58"/>
      <c r="D6" s="57" t="s">
        <v>56</v>
      </c>
      <c r="E6" s="59"/>
      <c r="F6" s="60"/>
      <c r="G6" s="61"/>
      <c r="H6" s="61"/>
      <c r="I6" s="61"/>
      <c r="J6" s="61"/>
      <c r="K6" s="61"/>
      <c r="L6" s="61"/>
      <c r="M6" s="58"/>
      <c r="N6" s="58"/>
      <c r="O6" s="57"/>
      <c r="P6" s="58"/>
    </row>
    <row r="7" spans="1:57" s="62" customFormat="1" hidden="1">
      <c r="A7" s="57" t="s">
        <v>51</v>
      </c>
      <c r="B7" s="58"/>
      <c r="C7" s="58"/>
      <c r="D7" s="57" t="s">
        <v>57</v>
      </c>
      <c r="E7" s="59"/>
      <c r="F7" s="60"/>
      <c r="G7" s="61"/>
      <c r="H7" s="61"/>
      <c r="I7" s="61"/>
      <c r="J7" s="61"/>
      <c r="K7" s="61"/>
      <c r="L7" s="61"/>
      <c r="M7" s="58"/>
      <c r="N7" s="58"/>
      <c r="O7" s="57"/>
      <c r="P7" s="58"/>
    </row>
    <row r="8" spans="1:57" s="62" customFormat="1">
      <c r="A8" s="57" t="s">
        <v>58</v>
      </c>
      <c r="B8" s="58"/>
      <c r="C8" s="58"/>
      <c r="D8" s="57" t="s">
        <v>59</v>
      </c>
      <c r="E8" s="59"/>
      <c r="F8" s="60"/>
      <c r="G8" s="61"/>
      <c r="H8" s="61"/>
      <c r="I8" s="61"/>
      <c r="J8" s="61"/>
      <c r="K8" s="61"/>
      <c r="L8" s="61"/>
      <c r="M8" s="58"/>
      <c r="N8" s="58"/>
      <c r="O8" s="57"/>
      <c r="P8" s="58"/>
    </row>
    <row r="9" spans="1:57" s="62" customFormat="1">
      <c r="A9" s="57" t="s">
        <v>60</v>
      </c>
      <c r="B9" s="58"/>
      <c r="C9" s="58"/>
      <c r="D9" s="57" t="s">
        <v>61</v>
      </c>
      <c r="E9" s="59"/>
      <c r="F9" s="60"/>
      <c r="G9" s="61"/>
      <c r="H9" s="61"/>
      <c r="I9" s="61"/>
      <c r="J9" s="61"/>
      <c r="K9" s="61"/>
      <c r="L9" s="61"/>
      <c r="M9" s="58"/>
      <c r="N9" s="58"/>
      <c r="O9" s="57"/>
      <c r="P9" s="58"/>
    </row>
    <row r="10" spans="1:57" s="62" customFormat="1">
      <c r="A10" s="57" t="s">
        <v>62</v>
      </c>
      <c r="B10" s="58"/>
      <c r="C10" s="58"/>
      <c r="D10" s="57" t="s">
        <v>63</v>
      </c>
      <c r="E10" s="59"/>
      <c r="F10" s="60"/>
      <c r="G10" s="61"/>
      <c r="H10" s="61"/>
      <c r="I10" s="61"/>
      <c r="J10" s="61"/>
      <c r="K10" s="61"/>
      <c r="L10" s="61"/>
      <c r="M10" s="58"/>
      <c r="N10" s="58"/>
      <c r="O10" s="57"/>
      <c r="P10" s="58"/>
    </row>
    <row r="11" spans="1:57" ht="6.75" customHeight="1">
      <c r="Q11" s="63"/>
      <c r="R11" s="63"/>
    </row>
    <row r="12" spans="1:57" ht="21.75" customHeight="1">
      <c r="A12" s="664" t="s">
        <v>64</v>
      </c>
      <c r="B12" s="664" t="s">
        <v>4</v>
      </c>
      <c r="C12" s="664"/>
      <c r="D12" s="665" t="s">
        <v>65</v>
      </c>
      <c r="E12" s="667" t="s">
        <v>140</v>
      </c>
      <c r="F12" s="667"/>
      <c r="G12" s="668" t="s">
        <v>66</v>
      </c>
      <c r="H12" s="668"/>
      <c r="I12" s="668"/>
      <c r="J12" s="668"/>
      <c r="K12" s="668"/>
      <c r="L12" s="668"/>
      <c r="M12" s="669" t="s">
        <v>67</v>
      </c>
      <c r="N12" s="670"/>
      <c r="O12" s="668" t="s">
        <v>68</v>
      </c>
      <c r="P12" s="671" t="s">
        <v>69</v>
      </c>
      <c r="Q12" s="63"/>
      <c r="R12" s="63"/>
    </row>
    <row r="13" spans="1:57" ht="32.25" customHeight="1">
      <c r="A13" s="664"/>
      <c r="B13" s="664"/>
      <c r="C13" s="664"/>
      <c r="D13" s="666"/>
      <c r="E13" s="667"/>
      <c r="F13" s="667"/>
      <c r="G13" s="674" t="s">
        <v>70</v>
      </c>
      <c r="H13" s="675"/>
      <c r="I13" s="675"/>
      <c r="J13" s="676"/>
      <c r="K13" s="675" t="s">
        <v>71</v>
      </c>
      <c r="L13" s="676"/>
      <c r="M13" s="652" t="s">
        <v>72</v>
      </c>
      <c r="N13" s="653"/>
      <c r="O13" s="668"/>
      <c r="P13" s="672"/>
      <c r="Q13" s="63"/>
      <c r="R13" s="63"/>
    </row>
    <row r="14" spans="1:57" ht="18" customHeight="1">
      <c r="A14" s="664"/>
      <c r="B14" s="664"/>
      <c r="C14" s="664"/>
      <c r="D14" s="645" t="s">
        <v>19</v>
      </c>
      <c r="E14" s="241" t="s">
        <v>73</v>
      </c>
      <c r="F14" s="241" t="s">
        <v>71</v>
      </c>
      <c r="G14" s="650" t="s">
        <v>74</v>
      </c>
      <c r="H14" s="651"/>
      <c r="I14" s="648" t="s">
        <v>75</v>
      </c>
      <c r="J14" s="649"/>
      <c r="K14" s="69" t="s">
        <v>74</v>
      </c>
      <c r="L14" s="69" t="s">
        <v>75</v>
      </c>
      <c r="M14" s="654" t="s">
        <v>73</v>
      </c>
      <c r="N14" s="655" t="s">
        <v>71</v>
      </c>
      <c r="O14" s="668"/>
      <c r="P14" s="672"/>
      <c r="Q14" s="63"/>
      <c r="R14" s="63"/>
    </row>
    <row r="15" spans="1:57" s="75" customFormat="1" ht="22.5" customHeight="1">
      <c r="A15" s="664"/>
      <c r="B15" s="664"/>
      <c r="C15" s="664"/>
      <c r="D15" s="646"/>
      <c r="E15" s="242" t="s">
        <v>76</v>
      </c>
      <c r="F15" s="242" t="s">
        <v>76</v>
      </c>
      <c r="G15" s="70" t="s">
        <v>19</v>
      </c>
      <c r="H15" s="71" t="s">
        <v>76</v>
      </c>
      <c r="I15" s="72" t="s">
        <v>19</v>
      </c>
      <c r="J15" s="73" t="s">
        <v>76</v>
      </c>
      <c r="K15" s="71" t="s">
        <v>76</v>
      </c>
      <c r="L15" s="73" t="s">
        <v>76</v>
      </c>
      <c r="M15" s="654"/>
      <c r="N15" s="655"/>
      <c r="O15" s="668"/>
      <c r="P15" s="673"/>
      <c r="Q15" s="74"/>
      <c r="R15" s="74"/>
    </row>
    <row r="16" spans="1:57" s="75" customFormat="1" ht="15" customHeight="1" thickBot="1">
      <c r="A16" s="76" t="s">
        <v>77</v>
      </c>
      <c r="B16" s="656" t="s">
        <v>78</v>
      </c>
      <c r="C16" s="657"/>
      <c r="D16" s="77" t="s">
        <v>79</v>
      </c>
      <c r="E16" s="78" t="s">
        <v>80</v>
      </c>
      <c r="F16" s="79" t="s">
        <v>81</v>
      </c>
      <c r="G16" s="80" t="s">
        <v>82</v>
      </c>
      <c r="H16" s="81" t="s">
        <v>83</v>
      </c>
      <c r="I16" s="80" t="s">
        <v>84</v>
      </c>
      <c r="J16" s="81" t="s">
        <v>85</v>
      </c>
      <c r="K16" s="81" t="s">
        <v>86</v>
      </c>
      <c r="L16" s="77" t="s">
        <v>87</v>
      </c>
      <c r="M16" s="77" t="s">
        <v>88</v>
      </c>
      <c r="N16" s="77" t="s">
        <v>89</v>
      </c>
      <c r="O16" s="77" t="s">
        <v>90</v>
      </c>
      <c r="P16" s="77" t="s">
        <v>91</v>
      </c>
      <c r="Q16" s="74"/>
      <c r="R16" s="74"/>
    </row>
    <row r="17" spans="1:18" s="91" customFormat="1" ht="18" customHeight="1" thickTop="1">
      <c r="A17" s="82" t="s">
        <v>20</v>
      </c>
      <c r="B17" s="83" t="s">
        <v>21</v>
      </c>
      <c r="C17" s="84"/>
      <c r="D17" s="85"/>
      <c r="E17" s="86"/>
      <c r="F17" s="86"/>
      <c r="G17" s="87"/>
      <c r="H17" s="88"/>
      <c r="I17" s="87"/>
      <c r="J17" s="89"/>
      <c r="K17" s="88"/>
      <c r="L17" s="89"/>
      <c r="M17" s="87"/>
      <c r="N17" s="88"/>
      <c r="O17" s="85"/>
      <c r="P17" s="85"/>
      <c r="Q17" s="90"/>
      <c r="R17" s="90"/>
    </row>
    <row r="18" spans="1:18" s="102" customFormat="1" ht="18" customHeight="1">
      <c r="A18" s="92"/>
      <c r="B18" s="93" t="s">
        <v>22</v>
      </c>
      <c r="C18" s="94" t="s">
        <v>92</v>
      </c>
      <c r="D18" s="95"/>
      <c r="E18" s="96"/>
      <c r="F18" s="96"/>
      <c r="G18" s="97"/>
      <c r="H18" s="98"/>
      <c r="I18" s="97"/>
      <c r="J18" s="99"/>
      <c r="K18" s="98"/>
      <c r="L18" s="99"/>
      <c r="M18" s="100"/>
      <c r="N18" s="101"/>
      <c r="O18" s="95"/>
      <c r="P18" s="95"/>
      <c r="Q18" s="90"/>
      <c r="R18" s="90"/>
    </row>
    <row r="19" spans="1:18" s="102" customFormat="1" ht="18" customHeight="1">
      <c r="A19" s="103"/>
      <c r="B19" s="93" t="s">
        <v>23</v>
      </c>
      <c r="C19" s="94" t="s">
        <v>92</v>
      </c>
      <c r="D19" s="104"/>
      <c r="E19" s="105"/>
      <c r="F19" s="105"/>
      <c r="G19" s="106"/>
      <c r="H19" s="107"/>
      <c r="I19" s="106"/>
      <c r="J19" s="108"/>
      <c r="K19" s="107"/>
      <c r="L19" s="108"/>
      <c r="M19" s="109"/>
      <c r="N19" s="110"/>
      <c r="O19" s="104"/>
      <c r="P19" s="104"/>
      <c r="Q19" s="90"/>
      <c r="R19" s="90"/>
    </row>
    <row r="20" spans="1:18" s="102" customFormat="1" ht="18" customHeight="1">
      <c r="A20" s="111"/>
      <c r="B20" s="112"/>
      <c r="C20" s="113" t="s">
        <v>25</v>
      </c>
      <c r="D20" s="114"/>
      <c r="E20" s="115"/>
      <c r="F20" s="116"/>
      <c r="G20" s="117"/>
      <c r="H20" s="118"/>
      <c r="I20" s="117"/>
      <c r="J20" s="119"/>
      <c r="K20" s="118"/>
      <c r="L20" s="119"/>
      <c r="M20" s="120"/>
      <c r="N20" s="121"/>
      <c r="O20" s="114"/>
      <c r="P20" s="114"/>
      <c r="Q20" s="90"/>
      <c r="R20" s="90"/>
    </row>
    <row r="21" spans="1:18" s="130" customFormat="1" ht="18" customHeight="1">
      <c r="A21" s="122" t="s">
        <v>26</v>
      </c>
      <c r="B21" s="123" t="s">
        <v>27</v>
      </c>
      <c r="C21" s="124"/>
      <c r="D21" s="125"/>
      <c r="E21" s="126"/>
      <c r="F21" s="126"/>
      <c r="G21" s="127"/>
      <c r="H21" s="128"/>
      <c r="I21" s="127"/>
      <c r="J21" s="129"/>
      <c r="K21" s="128"/>
      <c r="L21" s="129"/>
      <c r="M21" s="127"/>
      <c r="N21" s="128"/>
      <c r="O21" s="125"/>
      <c r="P21" s="125"/>
      <c r="Q21" s="91"/>
      <c r="R21" s="91"/>
    </row>
    <row r="22" spans="1:18" s="102" customFormat="1" ht="18" customHeight="1">
      <c r="A22" s="131"/>
      <c r="B22" s="132" t="s">
        <v>22</v>
      </c>
      <c r="C22" s="133" t="s">
        <v>28</v>
      </c>
      <c r="D22" s="134"/>
      <c r="E22" s="135"/>
      <c r="F22" s="135"/>
      <c r="G22" s="136"/>
      <c r="H22" s="137"/>
      <c r="I22" s="136"/>
      <c r="J22" s="138"/>
      <c r="K22" s="137"/>
      <c r="L22" s="138"/>
      <c r="M22" s="139"/>
      <c r="N22" s="140"/>
      <c r="O22" s="134"/>
      <c r="P22" s="134"/>
      <c r="Q22" s="90"/>
      <c r="R22" s="90"/>
    </row>
    <row r="23" spans="1:18" s="102" customFormat="1" ht="18" customHeight="1">
      <c r="A23" s="92"/>
      <c r="B23" s="93"/>
      <c r="C23" s="94" t="s">
        <v>29</v>
      </c>
      <c r="D23" s="95"/>
      <c r="E23" s="96"/>
      <c r="F23" s="96"/>
      <c r="G23" s="97"/>
      <c r="H23" s="98"/>
      <c r="I23" s="97"/>
      <c r="J23" s="99"/>
      <c r="K23" s="98"/>
      <c r="L23" s="99"/>
      <c r="M23" s="100"/>
      <c r="N23" s="101"/>
      <c r="O23" s="95"/>
      <c r="P23" s="95"/>
      <c r="Q23" s="90"/>
      <c r="R23" s="90"/>
    </row>
    <row r="24" spans="1:18" s="102" customFormat="1" ht="18" customHeight="1">
      <c r="A24" s="141"/>
      <c r="B24" s="142"/>
      <c r="C24" s="143" t="s">
        <v>30</v>
      </c>
      <c r="D24" s="144"/>
      <c r="E24" s="145"/>
      <c r="F24" s="145"/>
      <c r="G24" s="146"/>
      <c r="H24" s="147"/>
      <c r="I24" s="146"/>
      <c r="J24" s="148"/>
      <c r="K24" s="147"/>
      <c r="L24" s="148"/>
      <c r="M24" s="149"/>
      <c r="N24" s="150"/>
      <c r="O24" s="144"/>
      <c r="P24" s="144"/>
      <c r="Q24" s="91"/>
      <c r="R24" s="91"/>
    </row>
    <row r="25" spans="1:18" s="130" customFormat="1" ht="18" customHeight="1">
      <c r="A25" s="151"/>
      <c r="B25" s="152"/>
      <c r="C25" s="143" t="s">
        <v>31</v>
      </c>
      <c r="D25" s="144"/>
      <c r="E25" s="145"/>
      <c r="F25" s="145"/>
      <c r="G25" s="153"/>
      <c r="H25" s="154"/>
      <c r="I25" s="153"/>
      <c r="J25" s="148"/>
      <c r="K25" s="154"/>
      <c r="L25" s="148"/>
      <c r="M25" s="155"/>
      <c r="N25" s="156"/>
      <c r="O25" s="144"/>
      <c r="P25" s="144"/>
      <c r="Q25" s="90"/>
      <c r="R25" s="90"/>
    </row>
    <row r="26" spans="1:18" s="102" customFormat="1" ht="18" customHeight="1">
      <c r="A26" s="131"/>
      <c r="B26" s="132" t="s">
        <v>23</v>
      </c>
      <c r="C26" s="133" t="s">
        <v>32</v>
      </c>
      <c r="D26" s="134"/>
      <c r="E26" s="135"/>
      <c r="F26" s="135"/>
      <c r="G26" s="136"/>
      <c r="H26" s="137"/>
      <c r="I26" s="136"/>
      <c r="J26" s="138"/>
      <c r="K26" s="137"/>
      <c r="L26" s="138"/>
      <c r="M26" s="139"/>
      <c r="N26" s="140"/>
      <c r="O26" s="134"/>
      <c r="P26" s="134"/>
    </row>
    <row r="27" spans="1:18" s="102" customFormat="1" ht="18" customHeight="1">
      <c r="A27" s="92"/>
      <c r="B27" s="93"/>
      <c r="C27" s="94" t="s">
        <v>33</v>
      </c>
      <c r="D27" s="95"/>
      <c r="E27" s="96"/>
      <c r="F27" s="96"/>
      <c r="G27" s="97"/>
      <c r="H27" s="98"/>
      <c r="I27" s="97"/>
      <c r="J27" s="99"/>
      <c r="K27" s="98"/>
      <c r="L27" s="99"/>
      <c r="M27" s="100"/>
      <c r="N27" s="101"/>
      <c r="O27" s="95"/>
      <c r="P27" s="95"/>
    </row>
    <row r="28" spans="1:18" s="102" customFormat="1" ht="18" customHeight="1">
      <c r="A28" s="141"/>
      <c r="B28" s="142"/>
      <c r="C28" s="143" t="s">
        <v>34</v>
      </c>
      <c r="D28" s="144"/>
      <c r="E28" s="145"/>
      <c r="F28" s="145"/>
      <c r="G28" s="146"/>
      <c r="H28" s="147"/>
      <c r="I28" s="146"/>
      <c r="J28" s="148"/>
      <c r="K28" s="147"/>
      <c r="L28" s="148"/>
      <c r="M28" s="149"/>
      <c r="N28" s="150"/>
      <c r="O28" s="144"/>
      <c r="P28" s="144"/>
    </row>
    <row r="29" spans="1:18" s="130" customFormat="1" ht="18" customHeight="1">
      <c r="A29" s="151"/>
      <c r="B29" s="152"/>
      <c r="C29" s="143" t="s">
        <v>35</v>
      </c>
      <c r="D29" s="144"/>
      <c r="E29" s="145"/>
      <c r="F29" s="145"/>
      <c r="G29" s="153"/>
      <c r="H29" s="154"/>
      <c r="I29" s="153"/>
      <c r="J29" s="148"/>
      <c r="K29" s="154"/>
      <c r="L29" s="148"/>
      <c r="M29" s="155"/>
      <c r="N29" s="156"/>
      <c r="O29" s="144"/>
      <c r="P29" s="144"/>
    </row>
    <row r="30" spans="1:18" s="102" customFormat="1" ht="18" customHeight="1">
      <c r="A30" s="131"/>
      <c r="B30" s="132" t="s">
        <v>24</v>
      </c>
      <c r="C30" s="133" t="s">
        <v>36</v>
      </c>
      <c r="D30" s="134"/>
      <c r="E30" s="135"/>
      <c r="F30" s="135"/>
      <c r="G30" s="136"/>
      <c r="H30" s="137"/>
      <c r="I30" s="136"/>
      <c r="J30" s="138"/>
      <c r="K30" s="137"/>
      <c r="L30" s="138"/>
      <c r="M30" s="139"/>
      <c r="N30" s="140"/>
      <c r="O30" s="134"/>
      <c r="P30" s="134"/>
    </row>
    <row r="31" spans="1:18" s="102" customFormat="1" ht="18" customHeight="1">
      <c r="A31" s="92"/>
      <c r="B31" s="93"/>
      <c r="C31" s="94" t="s">
        <v>37</v>
      </c>
      <c r="D31" s="95"/>
      <c r="E31" s="96"/>
      <c r="F31" s="157"/>
      <c r="G31" s="97"/>
      <c r="H31" s="98"/>
      <c r="I31" s="97"/>
      <c r="J31" s="99"/>
      <c r="K31" s="98"/>
      <c r="L31" s="99"/>
      <c r="M31" s="100"/>
      <c r="N31" s="101"/>
      <c r="O31" s="95"/>
      <c r="P31" s="95"/>
    </row>
    <row r="32" spans="1:18" s="102" customFormat="1" ht="18" customHeight="1">
      <c r="A32" s="158"/>
      <c r="B32" s="142"/>
      <c r="C32" s="143" t="s">
        <v>38</v>
      </c>
      <c r="D32" s="159"/>
      <c r="E32" s="145"/>
      <c r="F32" s="160"/>
      <c r="G32" s="161"/>
      <c r="H32" s="162"/>
      <c r="I32" s="161"/>
      <c r="J32" s="148"/>
      <c r="K32" s="162"/>
      <c r="L32" s="148"/>
      <c r="M32" s="163"/>
      <c r="N32" s="164"/>
      <c r="O32" s="159"/>
      <c r="P32" s="159"/>
    </row>
    <row r="33" spans="1:16" s="102" customFormat="1" ht="18" customHeight="1">
      <c r="A33" s="158"/>
      <c r="B33" s="152"/>
      <c r="C33" s="143" t="s">
        <v>39</v>
      </c>
      <c r="D33" s="159"/>
      <c r="E33" s="145"/>
      <c r="F33" s="165"/>
      <c r="G33" s="166"/>
      <c r="H33" s="167"/>
      <c r="I33" s="166"/>
      <c r="J33" s="148"/>
      <c r="K33" s="167"/>
      <c r="L33" s="148"/>
      <c r="M33" s="168"/>
      <c r="N33" s="169"/>
      <c r="O33" s="159"/>
      <c r="P33" s="159"/>
    </row>
    <row r="34" spans="1:16" s="102" customFormat="1" ht="18" customHeight="1">
      <c r="A34" s="170"/>
      <c r="B34" s="171" t="s">
        <v>25</v>
      </c>
      <c r="C34" s="172"/>
      <c r="D34" s="173"/>
      <c r="E34" s="174"/>
      <c r="F34" s="175"/>
      <c r="G34" s="176"/>
      <c r="H34" s="177"/>
      <c r="I34" s="176"/>
      <c r="J34" s="178"/>
      <c r="K34" s="177"/>
      <c r="L34" s="178"/>
      <c r="M34" s="179"/>
      <c r="N34" s="180"/>
      <c r="O34" s="173"/>
      <c r="P34" s="173"/>
    </row>
    <row r="35" spans="1:16" s="130" customFormat="1" ht="18" customHeight="1">
      <c r="A35" s="181" t="s">
        <v>40</v>
      </c>
      <c r="B35" s="182" t="s">
        <v>41</v>
      </c>
      <c r="C35" s="183"/>
      <c r="D35" s="184"/>
      <c r="E35" s="185"/>
      <c r="F35" s="186"/>
      <c r="G35" s="187"/>
      <c r="H35" s="188"/>
      <c r="I35" s="187"/>
      <c r="J35" s="189"/>
      <c r="K35" s="188"/>
      <c r="L35" s="189"/>
      <c r="M35" s="187"/>
      <c r="N35" s="188"/>
      <c r="O35" s="190"/>
      <c r="P35" s="184"/>
    </row>
    <row r="36" spans="1:16" s="102" customFormat="1" ht="18" customHeight="1">
      <c r="A36" s="191" t="s">
        <v>42</v>
      </c>
      <c r="B36" s="192" t="s">
        <v>43</v>
      </c>
      <c r="C36" s="193"/>
      <c r="D36" s="194"/>
      <c r="E36" s="195"/>
      <c r="F36" s="157"/>
      <c r="G36" s="196"/>
      <c r="H36" s="197"/>
      <c r="I36" s="196"/>
      <c r="J36" s="198"/>
      <c r="K36" s="197"/>
      <c r="L36" s="198"/>
      <c r="M36" s="199"/>
      <c r="N36" s="200"/>
      <c r="O36" s="201"/>
      <c r="P36" s="194"/>
    </row>
    <row r="37" spans="1:16" s="102" customFormat="1" ht="18" customHeight="1">
      <c r="A37" s="202" t="s">
        <v>44</v>
      </c>
      <c r="B37" s="203" t="s">
        <v>45</v>
      </c>
      <c r="C37" s="204"/>
      <c r="D37" s="205"/>
      <c r="E37" s="206"/>
      <c r="F37" s="165"/>
      <c r="G37" s="166"/>
      <c r="H37" s="167"/>
      <c r="I37" s="166"/>
      <c r="J37" s="207"/>
      <c r="K37" s="167"/>
      <c r="L37" s="207"/>
      <c r="M37" s="168"/>
      <c r="N37" s="169"/>
      <c r="O37" s="208"/>
      <c r="P37" s="205"/>
    </row>
    <row r="38" spans="1:16" s="102" customFormat="1" ht="18" customHeight="1">
      <c r="A38" s="202" t="s">
        <v>46</v>
      </c>
      <c r="B38" s="203" t="s">
        <v>47</v>
      </c>
      <c r="C38" s="204"/>
      <c r="D38" s="205"/>
      <c r="E38" s="206"/>
      <c r="F38" s="165"/>
      <c r="G38" s="166"/>
      <c r="H38" s="167"/>
      <c r="I38" s="166"/>
      <c r="J38" s="207"/>
      <c r="K38" s="167"/>
      <c r="L38" s="207"/>
      <c r="M38" s="168"/>
      <c r="N38" s="169"/>
      <c r="O38" s="208"/>
      <c r="P38" s="205"/>
    </row>
    <row r="39" spans="1:16" s="102" customFormat="1" ht="18" customHeight="1">
      <c r="A39" s="209"/>
      <c r="B39" s="210" t="s">
        <v>48</v>
      </c>
      <c r="C39" s="211"/>
      <c r="D39" s="212"/>
      <c r="E39" s="213"/>
      <c r="F39" s="214"/>
      <c r="G39" s="215"/>
      <c r="H39" s="216"/>
      <c r="I39" s="215"/>
      <c r="J39" s="217"/>
      <c r="K39" s="216"/>
      <c r="L39" s="217"/>
      <c r="M39" s="218"/>
      <c r="N39" s="219"/>
      <c r="O39" s="220"/>
      <c r="P39" s="212"/>
    </row>
    <row r="40" spans="1:16" s="102" customFormat="1" ht="18" customHeight="1">
      <c r="A40" s="209" t="s">
        <v>49</v>
      </c>
      <c r="B40" s="210" t="s">
        <v>50</v>
      </c>
      <c r="C40" s="211"/>
      <c r="D40" s="212"/>
      <c r="E40" s="213"/>
      <c r="F40" s="214"/>
      <c r="G40" s="215"/>
      <c r="H40" s="216"/>
      <c r="I40" s="215"/>
      <c r="J40" s="217"/>
      <c r="K40" s="216"/>
      <c r="L40" s="217"/>
      <c r="M40" s="218"/>
      <c r="N40" s="219"/>
      <c r="O40" s="220"/>
      <c r="P40" s="212"/>
    </row>
    <row r="41" spans="1:16" s="102" customFormat="1" ht="18" customHeight="1">
      <c r="A41" s="209"/>
      <c r="B41" s="210" t="s">
        <v>51</v>
      </c>
      <c r="C41" s="211"/>
      <c r="D41" s="212"/>
      <c r="E41" s="213"/>
      <c r="F41" s="214"/>
      <c r="G41" s="215"/>
      <c r="H41" s="216"/>
      <c r="I41" s="215"/>
      <c r="J41" s="217"/>
      <c r="K41" s="216"/>
      <c r="L41" s="217"/>
      <c r="M41" s="218"/>
      <c r="N41" s="219"/>
      <c r="O41" s="220"/>
      <c r="P41" s="212"/>
    </row>
    <row r="42" spans="1:16" s="130" customFormat="1" ht="23.25" customHeight="1">
      <c r="A42" s="658" t="s">
        <v>93</v>
      </c>
      <c r="B42" s="659"/>
      <c r="C42" s="660"/>
      <c r="D42" s="221"/>
      <c r="E42" s="222"/>
      <c r="F42" s="186"/>
      <c r="G42" s="127"/>
      <c r="H42" s="128"/>
      <c r="I42" s="127"/>
      <c r="J42" s="223"/>
      <c r="K42" s="128"/>
      <c r="L42" s="223"/>
      <c r="M42" s="127"/>
      <c r="N42" s="128"/>
      <c r="O42" s="224"/>
      <c r="P42" s="221"/>
    </row>
    <row r="44" spans="1:16">
      <c r="F44" s="225"/>
      <c r="G44" s="640" t="s">
        <v>94</v>
      </c>
      <c r="H44" s="640"/>
      <c r="I44" s="640"/>
      <c r="J44" s="640"/>
      <c r="K44" s="641"/>
      <c r="L44" s="641"/>
      <c r="M44" s="226" t="s">
        <v>95</v>
      </c>
      <c r="N44" s="226"/>
    </row>
    <row r="45" spans="1:16">
      <c r="F45" s="225"/>
      <c r="G45" s="640" t="s">
        <v>96</v>
      </c>
      <c r="H45" s="640"/>
      <c r="I45" s="640"/>
      <c r="J45" s="640"/>
      <c r="K45" s="641"/>
      <c r="L45" s="641"/>
      <c r="M45" s="642" t="s">
        <v>97</v>
      </c>
      <c r="N45" s="642"/>
      <c r="O45" s="642"/>
    </row>
    <row r="46" spans="1:16">
      <c r="F46" s="225"/>
      <c r="I46" s="68"/>
      <c r="J46" s="67"/>
      <c r="K46" s="227"/>
      <c r="L46" s="227"/>
      <c r="M46" s="52"/>
      <c r="N46" s="226"/>
    </row>
    <row r="47" spans="1:16">
      <c r="F47" s="225"/>
      <c r="I47" s="68"/>
      <c r="J47" s="67"/>
      <c r="K47" s="227"/>
      <c r="L47" s="227"/>
      <c r="M47" s="52"/>
      <c r="N47" s="226"/>
    </row>
    <row r="48" spans="1:16">
      <c r="F48" s="228"/>
      <c r="G48" s="643" t="s">
        <v>98</v>
      </c>
      <c r="H48" s="643"/>
      <c r="I48" s="643"/>
      <c r="J48" s="643"/>
      <c r="K48" s="641"/>
      <c r="L48" s="641"/>
      <c r="M48" s="644" t="s">
        <v>99</v>
      </c>
      <c r="N48" s="644"/>
      <c r="O48" s="644"/>
    </row>
    <row r="49" spans="1:16">
      <c r="F49" s="225"/>
      <c r="G49" s="647" t="s">
        <v>100</v>
      </c>
      <c r="H49" s="647"/>
      <c r="I49" s="647"/>
      <c r="J49" s="647"/>
      <c r="K49" s="641"/>
      <c r="L49" s="641"/>
      <c r="M49" s="639" t="s">
        <v>100</v>
      </c>
      <c r="N49" s="639"/>
      <c r="O49" s="639"/>
    </row>
    <row r="50" spans="1:16">
      <c r="A50" s="229" t="s">
        <v>101</v>
      </c>
      <c r="K50" s="227"/>
      <c r="L50" s="230"/>
    </row>
    <row r="51" spans="1:16">
      <c r="A51" s="231" t="s">
        <v>102</v>
      </c>
      <c r="C51" s="52" t="s">
        <v>103</v>
      </c>
      <c r="O51" s="64"/>
    </row>
    <row r="52" spans="1:16">
      <c r="A52" s="231" t="s">
        <v>104</v>
      </c>
      <c r="C52" s="52" t="s">
        <v>103</v>
      </c>
      <c r="O52" s="64"/>
    </row>
    <row r="53" spans="1:16">
      <c r="A53" s="231" t="s">
        <v>105</v>
      </c>
      <c r="C53" s="52" t="s">
        <v>106</v>
      </c>
      <c r="O53" s="64"/>
    </row>
    <row r="54" spans="1:16">
      <c r="A54" s="231" t="s">
        <v>107</v>
      </c>
      <c r="C54" s="52" t="s">
        <v>108</v>
      </c>
      <c r="O54" s="64"/>
    </row>
    <row r="55" spans="1:16">
      <c r="A55" s="232" t="s">
        <v>109</v>
      </c>
      <c r="B55" s="233"/>
      <c r="C55" s="234" t="s">
        <v>103</v>
      </c>
      <c r="D55" s="235"/>
      <c r="G55" s="236"/>
      <c r="O55" s="64"/>
    </row>
    <row r="56" spans="1:16">
      <c r="A56" s="232" t="s">
        <v>110</v>
      </c>
      <c r="B56" s="233"/>
      <c r="C56" s="232" t="s">
        <v>111</v>
      </c>
      <c r="D56" s="235"/>
      <c r="G56" s="236"/>
      <c r="O56" s="64"/>
    </row>
    <row r="57" spans="1:16" s="225" customFormat="1">
      <c r="A57" s="232" t="s">
        <v>112</v>
      </c>
      <c r="B57" s="233"/>
      <c r="C57" s="234" t="s">
        <v>103</v>
      </c>
      <c r="D57" s="235"/>
      <c r="E57" s="66"/>
      <c r="F57" s="66"/>
      <c r="G57" s="236"/>
      <c r="H57" s="237"/>
      <c r="I57" s="237"/>
      <c r="J57" s="238"/>
      <c r="K57" s="237"/>
      <c r="L57" s="238"/>
      <c r="M57" s="66"/>
      <c r="N57" s="66"/>
      <c r="O57" s="239"/>
      <c r="P57" s="66"/>
    </row>
    <row r="58" spans="1:16" s="225" customFormat="1">
      <c r="A58" s="232" t="s">
        <v>113</v>
      </c>
      <c r="B58" s="233"/>
      <c r="C58" s="233" t="s">
        <v>114</v>
      </c>
      <c r="D58" s="235"/>
      <c r="E58" s="66"/>
      <c r="F58" s="66"/>
      <c r="G58" s="236"/>
      <c r="H58" s="237"/>
      <c r="I58" s="237"/>
      <c r="J58" s="238"/>
      <c r="K58" s="237"/>
      <c r="L58" s="238"/>
      <c r="M58" s="66"/>
      <c r="N58" s="66"/>
      <c r="O58" s="239"/>
      <c r="P58" s="66"/>
    </row>
    <row r="59" spans="1:16">
      <c r="A59" s="232" t="s">
        <v>115</v>
      </c>
      <c r="B59" s="233"/>
      <c r="C59" s="233" t="s">
        <v>116</v>
      </c>
      <c r="D59" s="235"/>
      <c r="G59" s="236"/>
      <c r="O59" s="65"/>
    </row>
    <row r="60" spans="1:16">
      <c r="A60" s="232" t="s">
        <v>117</v>
      </c>
      <c r="B60" s="233"/>
      <c r="C60" s="232" t="s">
        <v>118</v>
      </c>
      <c r="D60" s="235"/>
      <c r="G60" s="236"/>
      <c r="O60" s="65"/>
    </row>
    <row r="61" spans="1:16">
      <c r="A61" s="232" t="s">
        <v>119</v>
      </c>
      <c r="B61" s="233"/>
      <c r="C61" s="232" t="s">
        <v>120</v>
      </c>
      <c r="D61" s="235"/>
      <c r="G61" s="236"/>
      <c r="O61" s="65"/>
    </row>
    <row r="62" spans="1:16">
      <c r="A62" s="232" t="s">
        <v>121</v>
      </c>
      <c r="B62" s="233"/>
      <c r="C62" s="232" t="s">
        <v>122</v>
      </c>
      <c r="D62" s="235"/>
      <c r="G62" s="236"/>
      <c r="O62" s="65"/>
    </row>
    <row r="63" spans="1:16">
      <c r="A63" s="232" t="s">
        <v>123</v>
      </c>
      <c r="B63" s="233"/>
      <c r="C63" s="232" t="s">
        <v>124</v>
      </c>
      <c r="D63" s="235"/>
      <c r="G63" s="236"/>
      <c r="O63" s="65"/>
    </row>
    <row r="64" spans="1:16">
      <c r="A64" s="232" t="s">
        <v>125</v>
      </c>
      <c r="B64" s="233"/>
      <c r="C64" s="232" t="s">
        <v>126</v>
      </c>
      <c r="D64" s="235"/>
      <c r="G64" s="236"/>
      <c r="O64" s="65"/>
    </row>
    <row r="65" spans="1:16">
      <c r="A65" s="232" t="s">
        <v>127</v>
      </c>
      <c r="B65" s="233"/>
      <c r="C65" s="232" t="s">
        <v>128</v>
      </c>
      <c r="D65" s="235"/>
      <c r="G65" s="236"/>
      <c r="O65" s="65"/>
    </row>
    <row r="66" spans="1:16">
      <c r="A66" s="232" t="s">
        <v>129</v>
      </c>
      <c r="B66" s="233"/>
      <c r="C66" s="233" t="s">
        <v>130</v>
      </c>
      <c r="D66" s="235"/>
      <c r="G66" s="236"/>
      <c r="O66" s="65"/>
    </row>
    <row r="67" spans="1:16">
      <c r="A67" s="232" t="s">
        <v>131</v>
      </c>
      <c r="B67" s="233"/>
      <c r="C67" s="233" t="s">
        <v>132</v>
      </c>
      <c r="D67" s="235"/>
      <c r="G67" s="236"/>
      <c r="O67" s="65"/>
    </row>
    <row r="68" spans="1:16" s="225" customFormat="1">
      <c r="A68" s="232" t="s">
        <v>133</v>
      </c>
      <c r="B68" s="233"/>
      <c r="C68" s="233" t="s">
        <v>134</v>
      </c>
      <c r="D68" s="235"/>
      <c r="E68" s="66"/>
      <c r="F68" s="66"/>
      <c r="G68" s="236"/>
      <c r="H68" s="237"/>
      <c r="I68" s="237"/>
      <c r="J68" s="238"/>
      <c r="K68" s="237"/>
      <c r="L68" s="238"/>
      <c r="M68" s="66"/>
      <c r="N68" s="66"/>
      <c r="O68" s="239"/>
      <c r="P68" s="66"/>
    </row>
    <row r="69" spans="1:16" s="225" customFormat="1">
      <c r="A69" s="232" t="s">
        <v>135</v>
      </c>
      <c r="B69" s="233"/>
      <c r="C69" s="233" t="s">
        <v>136</v>
      </c>
      <c r="D69" s="235"/>
      <c r="E69" s="66"/>
      <c r="F69" s="66"/>
      <c r="G69" s="236"/>
      <c r="H69" s="237"/>
      <c r="I69" s="237"/>
      <c r="J69" s="238"/>
      <c r="K69" s="237"/>
      <c r="L69" s="238"/>
      <c r="M69" s="66"/>
      <c r="N69" s="66"/>
      <c r="O69" s="239"/>
      <c r="P69" s="66"/>
    </row>
    <row r="70" spans="1:16" s="225" customFormat="1">
      <c r="A70" s="232"/>
      <c r="B70" s="233"/>
      <c r="C70" s="240" t="s">
        <v>137</v>
      </c>
      <c r="D70" s="235"/>
      <c r="E70" s="66"/>
      <c r="F70" s="66"/>
      <c r="G70" s="236"/>
      <c r="H70" s="237"/>
      <c r="I70" s="237"/>
      <c r="J70" s="238"/>
      <c r="K70" s="237"/>
      <c r="L70" s="238"/>
      <c r="M70" s="66"/>
      <c r="N70" s="66"/>
      <c r="O70" s="239"/>
      <c r="P70" s="66"/>
    </row>
    <row r="71" spans="1:16" s="225" customFormat="1">
      <c r="A71" s="232"/>
      <c r="B71" s="233"/>
      <c r="C71" s="240" t="s">
        <v>138</v>
      </c>
      <c r="D71" s="235"/>
      <c r="E71" s="66"/>
      <c r="F71" s="66"/>
      <c r="G71" s="236"/>
      <c r="H71" s="237"/>
      <c r="I71" s="237"/>
      <c r="J71" s="238"/>
      <c r="K71" s="237"/>
      <c r="L71" s="238"/>
      <c r="M71" s="66"/>
      <c r="N71" s="66"/>
      <c r="O71" s="239"/>
      <c r="P71" s="66"/>
    </row>
  </sheetData>
  <mergeCells count="33">
    <mergeCell ref="B16:C16"/>
    <mergeCell ref="A42:C42"/>
    <mergeCell ref="A1:BE1"/>
    <mergeCell ref="A2:N2"/>
    <mergeCell ref="A3:N3"/>
    <mergeCell ref="A4:N4"/>
    <mergeCell ref="A12:A15"/>
    <mergeCell ref="B12:C15"/>
    <mergeCell ref="D12:D13"/>
    <mergeCell ref="E12:F13"/>
    <mergeCell ref="G12:L12"/>
    <mergeCell ref="M12:N12"/>
    <mergeCell ref="O12:O15"/>
    <mergeCell ref="P12:P15"/>
    <mergeCell ref="G13:J13"/>
    <mergeCell ref="K13:L13"/>
    <mergeCell ref="M13:N13"/>
    <mergeCell ref="G44:J44"/>
    <mergeCell ref="K44:L44"/>
    <mergeCell ref="M14:M15"/>
    <mergeCell ref="N14:N15"/>
    <mergeCell ref="D14:D15"/>
    <mergeCell ref="G49:J49"/>
    <mergeCell ref="K49:L49"/>
    <mergeCell ref="I14:J14"/>
    <mergeCell ref="G14:H14"/>
    <mergeCell ref="M49:O49"/>
    <mergeCell ref="G45:J45"/>
    <mergeCell ref="K45:L45"/>
    <mergeCell ref="M45:O45"/>
    <mergeCell ref="G48:J48"/>
    <mergeCell ref="K48:L48"/>
    <mergeCell ref="M48:O48"/>
  </mergeCells>
  <printOptions horizontalCentered="1"/>
  <pageMargins left="0.118110236220472" right="0.118110236220472" top="0.261811024" bottom="0.10433070899999999" header="0.31496062992126" footer="0.118110236220472"/>
  <pageSetup paperSize="9" scale="84" orientation="landscape" r:id="rId1"/>
  <rowBreaks count="1" manualBreakCount="1">
    <brk id="34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63"/>
  <sheetViews>
    <sheetView view="pageBreakPreview" topLeftCell="C11" zoomScaleSheetLayoutView="100" workbookViewId="0">
      <selection activeCell="F30" sqref="F30"/>
    </sheetView>
  </sheetViews>
  <sheetFormatPr defaultColWidth="9" defaultRowHeight="15.75"/>
  <cols>
    <col min="1" max="1" width="5" style="63" customWidth="1"/>
    <col min="2" max="2" width="6.28515625" style="64" customWidth="1"/>
    <col min="3" max="3" width="40.28515625" style="65" customWidth="1"/>
    <col min="4" max="4" width="16.28515625" style="63" customWidth="1"/>
    <col min="5" max="5" width="10.28515625" style="235" customWidth="1"/>
    <col min="6" max="6" width="7.85546875" style="235" customWidth="1"/>
    <col min="7" max="7" width="19" style="67" customWidth="1"/>
    <col min="8" max="8" width="6.28515625" style="67" customWidth="1"/>
    <col min="9" max="9" width="18.7109375" style="67" customWidth="1"/>
    <col min="10" max="10" width="9" style="68" customWidth="1"/>
    <col min="11" max="11" width="11.42578125" style="67" customWidth="1"/>
    <col min="12" max="12" width="12.85546875" style="68" customWidth="1"/>
    <col min="13" max="13" width="7.28515625" style="63" customWidth="1"/>
    <col min="14" max="14" width="8.140625" style="63" customWidth="1"/>
    <col min="15" max="15" width="13.85546875" style="63" customWidth="1"/>
    <col min="16" max="16" width="16.5703125" style="63" customWidth="1"/>
    <col min="17" max="16384" width="9" style="52"/>
  </cols>
  <sheetData>
    <row r="1" spans="1:57">
      <c r="A1" s="661" t="s">
        <v>142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  <c r="Z1" s="661"/>
      <c r="AA1" s="661"/>
      <c r="AB1" s="661"/>
      <c r="AC1" s="661"/>
      <c r="AD1" s="661"/>
      <c r="AE1" s="661"/>
      <c r="AF1" s="661"/>
      <c r="AG1" s="661"/>
      <c r="AH1" s="661"/>
      <c r="AI1" s="661"/>
      <c r="AJ1" s="661"/>
      <c r="AK1" s="661"/>
      <c r="AL1" s="661"/>
      <c r="AM1" s="661"/>
      <c r="AN1" s="661"/>
      <c r="AO1" s="661"/>
      <c r="AP1" s="661"/>
      <c r="AQ1" s="661"/>
      <c r="AR1" s="661"/>
      <c r="AS1" s="661"/>
      <c r="AT1" s="661"/>
      <c r="AU1" s="661"/>
      <c r="AV1" s="661"/>
      <c r="AW1" s="661"/>
      <c r="AX1" s="661"/>
      <c r="AY1" s="661"/>
      <c r="AZ1" s="661"/>
      <c r="BA1" s="661"/>
      <c r="BB1" s="661"/>
      <c r="BC1" s="661"/>
      <c r="BD1" s="661"/>
      <c r="BE1" s="661"/>
    </row>
    <row r="2" spans="1:57" ht="18">
      <c r="A2" s="662" t="s">
        <v>52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53"/>
      <c r="P2" s="53"/>
    </row>
    <row r="3" spans="1:57">
      <c r="A3" s="663" t="s">
        <v>53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54"/>
      <c r="P3" s="54"/>
    </row>
    <row r="4" spans="1:57">
      <c r="A4" s="663" t="s">
        <v>54</v>
      </c>
      <c r="B4" s="663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54"/>
      <c r="P4" s="54"/>
    </row>
    <row r="5" spans="1:57">
      <c r="A5" s="54"/>
      <c r="B5" s="54"/>
      <c r="C5" s="54"/>
      <c r="D5" s="54"/>
      <c r="E5" s="280"/>
      <c r="F5" s="280"/>
      <c r="G5" s="56"/>
      <c r="H5" s="56"/>
      <c r="I5" s="56"/>
      <c r="J5" s="56"/>
      <c r="K5" s="56"/>
      <c r="L5" s="56"/>
      <c r="M5" s="54"/>
      <c r="N5" s="54"/>
      <c r="O5" s="54"/>
      <c r="P5" s="54"/>
    </row>
    <row r="6" spans="1:57" s="62" customFormat="1">
      <c r="A6" s="57" t="s">
        <v>55</v>
      </c>
      <c r="B6" s="58"/>
      <c r="C6" s="58"/>
      <c r="D6" s="57" t="s">
        <v>157</v>
      </c>
      <c r="E6" s="281"/>
      <c r="F6" s="282"/>
      <c r="G6" s="61"/>
      <c r="H6" s="61"/>
      <c r="I6" s="61"/>
      <c r="J6" s="61"/>
      <c r="K6" s="61"/>
      <c r="L6" s="61"/>
      <c r="M6" s="58"/>
      <c r="N6" s="58"/>
      <c r="O6" s="57"/>
      <c r="P6" s="58"/>
    </row>
    <row r="7" spans="1:57" s="62" customFormat="1" hidden="1">
      <c r="A7" s="57" t="s">
        <v>51</v>
      </c>
      <c r="B7" s="58"/>
      <c r="C7" s="58"/>
      <c r="D7" s="57" t="s">
        <v>57</v>
      </c>
      <c r="E7" s="281"/>
      <c r="F7" s="282"/>
      <c r="G7" s="61"/>
      <c r="H7" s="61"/>
      <c r="I7" s="61"/>
      <c r="J7" s="61"/>
      <c r="K7" s="61"/>
      <c r="L7" s="61"/>
      <c r="M7" s="58"/>
      <c r="N7" s="58"/>
      <c r="O7" s="57"/>
      <c r="P7" s="58"/>
    </row>
    <row r="8" spans="1:57" s="62" customFormat="1">
      <c r="A8" s="57" t="s">
        <v>58</v>
      </c>
      <c r="B8" s="58"/>
      <c r="C8" s="58"/>
      <c r="D8" s="57" t="s">
        <v>155</v>
      </c>
      <c r="E8" s="281"/>
      <c r="F8" s="282"/>
      <c r="G8" s="61"/>
      <c r="H8" s="61"/>
      <c r="I8" s="61"/>
      <c r="J8" s="61"/>
      <c r="K8" s="61"/>
      <c r="L8" s="61"/>
      <c r="M8" s="58"/>
      <c r="N8" s="58"/>
      <c r="O8" s="57"/>
      <c r="P8" s="58"/>
    </row>
    <row r="9" spans="1:57" s="62" customFormat="1">
      <c r="A9" s="57" t="s">
        <v>60</v>
      </c>
      <c r="B9" s="58"/>
      <c r="C9" s="58"/>
      <c r="D9" s="57" t="s">
        <v>177</v>
      </c>
      <c r="E9" s="281"/>
      <c r="F9" s="282"/>
      <c r="G9" s="61"/>
      <c r="H9" s="61"/>
      <c r="I9" s="61"/>
      <c r="J9" s="61"/>
      <c r="K9" s="61"/>
      <c r="L9" s="61"/>
      <c r="M9" s="58"/>
      <c r="N9" s="58"/>
      <c r="O9" s="57"/>
      <c r="P9" s="58"/>
    </row>
    <row r="10" spans="1:57" s="62" customFormat="1">
      <c r="A10" s="57" t="s">
        <v>62</v>
      </c>
      <c r="B10" s="58"/>
      <c r="C10" s="58"/>
      <c r="D10" s="57" t="s">
        <v>156</v>
      </c>
      <c r="E10" s="281"/>
      <c r="F10" s="282"/>
      <c r="G10" s="61"/>
      <c r="H10" s="61"/>
      <c r="I10" s="61"/>
      <c r="J10" s="61"/>
      <c r="K10" s="61"/>
      <c r="L10" s="61"/>
      <c r="M10" s="58"/>
      <c r="N10" s="58"/>
      <c r="O10" s="57"/>
      <c r="P10" s="58"/>
    </row>
    <row r="11" spans="1:57" ht="6.75" customHeight="1">
      <c r="Q11" s="63"/>
      <c r="R11" s="63"/>
    </row>
    <row r="12" spans="1:57" ht="21.75" customHeight="1">
      <c r="A12" s="664" t="s">
        <v>64</v>
      </c>
      <c r="B12" s="664" t="s">
        <v>4</v>
      </c>
      <c r="C12" s="664"/>
      <c r="D12" s="665" t="s">
        <v>65</v>
      </c>
      <c r="E12" s="677" t="s">
        <v>172</v>
      </c>
      <c r="F12" s="677"/>
      <c r="G12" s="668" t="s">
        <v>165</v>
      </c>
      <c r="H12" s="668"/>
      <c r="I12" s="668"/>
      <c r="J12" s="668"/>
      <c r="K12" s="668"/>
      <c r="L12" s="668"/>
      <c r="M12" s="669" t="s">
        <v>67</v>
      </c>
      <c r="N12" s="670"/>
      <c r="O12" s="668" t="s">
        <v>68</v>
      </c>
      <c r="P12" s="671" t="s">
        <v>69</v>
      </c>
      <c r="Q12" s="63"/>
      <c r="R12" s="63"/>
    </row>
    <row r="13" spans="1:57" ht="32.25" customHeight="1">
      <c r="A13" s="664"/>
      <c r="B13" s="664"/>
      <c r="C13" s="664"/>
      <c r="D13" s="666"/>
      <c r="E13" s="677"/>
      <c r="F13" s="677"/>
      <c r="G13" s="674" t="s">
        <v>70</v>
      </c>
      <c r="H13" s="675"/>
      <c r="I13" s="675"/>
      <c r="J13" s="676"/>
      <c r="K13" s="675" t="s">
        <v>71</v>
      </c>
      <c r="L13" s="676"/>
      <c r="M13" s="652" t="s">
        <v>72</v>
      </c>
      <c r="N13" s="653"/>
      <c r="O13" s="668"/>
      <c r="P13" s="672"/>
      <c r="Q13" s="63"/>
      <c r="R13" s="63"/>
    </row>
    <row r="14" spans="1:57" ht="18" customHeight="1">
      <c r="A14" s="664"/>
      <c r="B14" s="664"/>
      <c r="C14" s="664"/>
      <c r="D14" s="645" t="s">
        <v>19</v>
      </c>
      <c r="E14" s="283" t="s">
        <v>73</v>
      </c>
      <c r="F14" s="283" t="s">
        <v>71</v>
      </c>
      <c r="G14" s="650" t="s">
        <v>74</v>
      </c>
      <c r="H14" s="651"/>
      <c r="I14" s="648" t="s">
        <v>75</v>
      </c>
      <c r="J14" s="649"/>
      <c r="K14" s="69" t="s">
        <v>74</v>
      </c>
      <c r="L14" s="69" t="s">
        <v>75</v>
      </c>
      <c r="M14" s="654" t="s">
        <v>73</v>
      </c>
      <c r="N14" s="655" t="s">
        <v>71</v>
      </c>
      <c r="O14" s="668"/>
      <c r="P14" s="672"/>
      <c r="Q14" s="63"/>
      <c r="R14" s="63"/>
    </row>
    <row r="15" spans="1:57" s="75" customFormat="1" ht="22.5" customHeight="1">
      <c r="A15" s="664"/>
      <c r="B15" s="664"/>
      <c r="C15" s="664"/>
      <c r="D15" s="646"/>
      <c r="E15" s="284" t="s">
        <v>76</v>
      </c>
      <c r="F15" s="284" t="s">
        <v>76</v>
      </c>
      <c r="G15" s="70" t="s">
        <v>19</v>
      </c>
      <c r="H15" s="71" t="s">
        <v>76</v>
      </c>
      <c r="I15" s="72" t="s">
        <v>19</v>
      </c>
      <c r="J15" s="73" t="s">
        <v>76</v>
      </c>
      <c r="K15" s="71" t="s">
        <v>76</v>
      </c>
      <c r="L15" s="73" t="s">
        <v>76</v>
      </c>
      <c r="M15" s="654"/>
      <c r="N15" s="655"/>
      <c r="O15" s="668"/>
      <c r="P15" s="673"/>
      <c r="Q15" s="74"/>
      <c r="R15" s="74"/>
    </row>
    <row r="16" spans="1:57" s="75" customFormat="1" ht="15" customHeight="1" thickBot="1">
      <c r="A16" s="76" t="s">
        <v>77</v>
      </c>
      <c r="B16" s="656" t="s">
        <v>78</v>
      </c>
      <c r="C16" s="657"/>
      <c r="D16" s="77" t="s">
        <v>79</v>
      </c>
      <c r="E16" s="285" t="s">
        <v>80</v>
      </c>
      <c r="F16" s="286" t="s">
        <v>81</v>
      </c>
      <c r="G16" s="80" t="s">
        <v>82</v>
      </c>
      <c r="H16" s="81" t="s">
        <v>83</v>
      </c>
      <c r="I16" s="80" t="s">
        <v>84</v>
      </c>
      <c r="J16" s="81" t="s">
        <v>85</v>
      </c>
      <c r="K16" s="81" t="s">
        <v>86</v>
      </c>
      <c r="L16" s="77" t="s">
        <v>87</v>
      </c>
      <c r="M16" s="77" t="s">
        <v>88</v>
      </c>
      <c r="N16" s="77" t="s">
        <v>89</v>
      </c>
      <c r="O16" s="77" t="s">
        <v>90</v>
      </c>
      <c r="P16" s="77" t="s">
        <v>91</v>
      </c>
      <c r="Q16" s="74"/>
      <c r="R16" s="74"/>
    </row>
    <row r="17" spans="1:18" s="91" customFormat="1" ht="18" customHeight="1" thickTop="1">
      <c r="A17" s="82" t="s">
        <v>20</v>
      </c>
      <c r="B17" s="83" t="s">
        <v>21</v>
      </c>
      <c r="C17" s="84"/>
      <c r="D17" s="85"/>
      <c r="E17" s="287"/>
      <c r="F17" s="287"/>
      <c r="G17" s="87"/>
      <c r="H17" s="88"/>
      <c r="I17" s="87"/>
      <c r="J17" s="89"/>
      <c r="K17" s="88"/>
      <c r="L17" s="89"/>
      <c r="M17" s="87"/>
      <c r="N17" s="88"/>
      <c r="O17" s="85"/>
      <c r="P17" s="85"/>
      <c r="Q17" s="90"/>
      <c r="R17" s="90"/>
    </row>
    <row r="18" spans="1:18" s="102" customFormat="1" ht="18" customHeight="1">
      <c r="A18" s="92"/>
      <c r="B18" s="93" t="s">
        <v>22</v>
      </c>
      <c r="C18" s="94" t="s">
        <v>158</v>
      </c>
      <c r="D18" s="95"/>
      <c r="E18" s="288"/>
      <c r="F18" s="289"/>
      <c r="G18" s="260"/>
      <c r="H18" s="261"/>
      <c r="I18" s="260"/>
      <c r="J18" s="260"/>
      <c r="K18" s="260"/>
      <c r="L18" s="260"/>
      <c r="M18" s="90"/>
      <c r="N18" s="90"/>
    </row>
    <row r="19" spans="1:18" s="102" customFormat="1" ht="18" customHeight="1">
      <c r="A19" s="103"/>
      <c r="B19" s="93" t="s">
        <v>23</v>
      </c>
      <c r="C19" s="94" t="s">
        <v>159</v>
      </c>
      <c r="D19" s="104"/>
      <c r="E19" s="290"/>
      <c r="F19" s="291"/>
      <c r="G19" s="262"/>
      <c r="H19" s="263"/>
      <c r="I19" s="262"/>
      <c r="J19" s="262"/>
      <c r="K19" s="262"/>
      <c r="L19" s="262"/>
      <c r="M19" s="90"/>
      <c r="N19" s="90"/>
    </row>
    <row r="20" spans="1:18" s="102" customFormat="1" ht="18" customHeight="1">
      <c r="A20" s="111"/>
      <c r="B20" s="112"/>
      <c r="C20" s="113" t="s">
        <v>160</v>
      </c>
      <c r="D20" s="114"/>
      <c r="E20" s="292"/>
      <c r="F20" s="293"/>
      <c r="G20" s="264"/>
      <c r="H20" s="265"/>
      <c r="I20" s="264"/>
      <c r="J20" s="264"/>
      <c r="K20" s="264"/>
      <c r="L20" s="264"/>
      <c r="M20" s="90"/>
      <c r="N20" s="90"/>
    </row>
    <row r="21" spans="1:18" s="130" customFormat="1" ht="18" customHeight="1">
      <c r="A21" s="122" t="s">
        <v>26</v>
      </c>
      <c r="B21" s="123" t="s">
        <v>27</v>
      </c>
      <c r="C21" s="124"/>
      <c r="D21" s="125"/>
      <c r="E21" s="294"/>
      <c r="F21" s="294"/>
      <c r="G21" s="127"/>
      <c r="H21" s="128"/>
      <c r="I21" s="127"/>
      <c r="J21" s="129"/>
      <c r="K21" s="128"/>
      <c r="L21" s="129"/>
      <c r="M21" s="127"/>
      <c r="N21" s="128"/>
      <c r="O21" s="125"/>
      <c r="P21" s="125"/>
      <c r="Q21" s="91"/>
      <c r="R21" s="91"/>
    </row>
    <row r="22" spans="1:18" s="102" customFormat="1" ht="18" customHeight="1">
      <c r="A22" s="131"/>
      <c r="B22" s="25" t="s">
        <v>22</v>
      </c>
      <c r="C22" s="26" t="s">
        <v>161</v>
      </c>
      <c r="D22" s="134"/>
      <c r="E22" s="259"/>
      <c r="F22" s="259"/>
      <c r="G22" s="136"/>
      <c r="H22" s="137"/>
      <c r="I22" s="136"/>
      <c r="J22" s="138"/>
      <c r="K22" s="137"/>
      <c r="L22" s="138"/>
      <c r="M22" s="139"/>
      <c r="N22" s="140"/>
      <c r="O22" s="134"/>
      <c r="P22" s="134"/>
      <c r="Q22" s="90"/>
      <c r="R22" s="90"/>
    </row>
    <row r="23" spans="1:18" s="102" customFormat="1" ht="18" customHeight="1">
      <c r="A23" s="92"/>
      <c r="B23" s="28"/>
      <c r="C23" s="15" t="s">
        <v>173</v>
      </c>
      <c r="D23" s="266">
        <v>356650000</v>
      </c>
      <c r="E23" s="295">
        <f>+D23/$G$34*100</f>
        <v>31.581790328436448</v>
      </c>
      <c r="F23" s="302">
        <f>+E23</f>
        <v>31.581790328436448</v>
      </c>
      <c r="G23" s="268">
        <f>+D23</f>
        <v>356650000</v>
      </c>
      <c r="H23" s="270">
        <f>+G23/D23*100</f>
        <v>100</v>
      </c>
      <c r="I23" s="271">
        <v>353125300</v>
      </c>
      <c r="J23" s="272">
        <f>+I23/D23*100</f>
        <v>99.011720173839905</v>
      </c>
      <c r="K23" s="274">
        <v>1</v>
      </c>
      <c r="L23" s="99">
        <v>1</v>
      </c>
      <c r="M23" s="276">
        <f>+H23-J23</f>
        <v>0.98827982616009535</v>
      </c>
      <c r="N23" s="275">
        <f>+L23-K23</f>
        <v>0</v>
      </c>
      <c r="O23" s="95" t="s">
        <v>174</v>
      </c>
      <c r="P23" s="95" t="s">
        <v>166</v>
      </c>
      <c r="Q23" s="90"/>
      <c r="R23" s="90"/>
    </row>
    <row r="24" spans="1:18" s="102" customFormat="1" ht="18" customHeight="1">
      <c r="A24" s="141"/>
      <c r="B24" s="30"/>
      <c r="C24" s="31" t="s">
        <v>162</v>
      </c>
      <c r="D24" s="267">
        <v>707550000</v>
      </c>
      <c r="E24" s="295">
        <f>+D24/$G$34*100</f>
        <v>62.654411178705203</v>
      </c>
      <c r="F24" s="296">
        <f>+E24</f>
        <v>62.654411178705203</v>
      </c>
      <c r="G24" s="269">
        <f>+D24</f>
        <v>707550000</v>
      </c>
      <c r="H24" s="270">
        <f>+G24/D24*100</f>
        <v>100</v>
      </c>
      <c r="I24" s="271" t="e">
        <f>656240200+#REF!+#REF!</f>
        <v>#REF!</v>
      </c>
      <c r="J24" s="272" t="e">
        <f>+I24/D24*100</f>
        <v>#REF!</v>
      </c>
      <c r="K24" s="274">
        <v>1</v>
      </c>
      <c r="L24" s="148">
        <v>1</v>
      </c>
      <c r="M24" s="276" t="e">
        <f>+H24-J24</f>
        <v>#REF!</v>
      </c>
      <c r="N24" s="275">
        <f>+L24-K24</f>
        <v>0</v>
      </c>
      <c r="O24" s="144" t="s">
        <v>175</v>
      </c>
      <c r="P24" s="144" t="s">
        <v>166</v>
      </c>
      <c r="Q24" s="91"/>
      <c r="R24" s="91"/>
    </row>
    <row r="25" spans="1:18" s="102" customFormat="1" ht="18" customHeight="1">
      <c r="A25" s="131"/>
      <c r="B25" s="25" t="s">
        <v>23</v>
      </c>
      <c r="C25" s="26" t="s">
        <v>163</v>
      </c>
      <c r="D25" s="134"/>
      <c r="E25" s="259"/>
      <c r="F25" s="259"/>
      <c r="G25" s="136"/>
      <c r="H25" s="137"/>
      <c r="I25" s="136"/>
      <c r="J25" s="273"/>
      <c r="K25" s="137"/>
      <c r="L25" s="138"/>
      <c r="M25" s="277"/>
      <c r="N25" s="140"/>
      <c r="O25" s="134"/>
      <c r="P25" s="134"/>
    </row>
    <row r="26" spans="1:18" s="102" customFormat="1" ht="18" customHeight="1">
      <c r="A26" s="92"/>
      <c r="B26" s="28"/>
      <c r="C26" s="15" t="s">
        <v>164</v>
      </c>
      <c r="D26" s="266">
        <v>65090000</v>
      </c>
      <c r="E26" s="295">
        <f>+D26/$G$34*100</f>
        <v>5.7637984928583448</v>
      </c>
      <c r="F26" s="302">
        <f>+E26</f>
        <v>5.7637984928583448</v>
      </c>
      <c r="G26" s="268">
        <f>+D26</f>
        <v>65090000</v>
      </c>
      <c r="H26" s="270">
        <f>+G26/D26*100</f>
        <v>100</v>
      </c>
      <c r="I26" s="271">
        <v>63209500</v>
      </c>
      <c r="J26" s="272">
        <f>+I26/D26*100</f>
        <v>97.110923336918106</v>
      </c>
      <c r="K26" s="274">
        <v>1</v>
      </c>
      <c r="L26" s="99">
        <v>1</v>
      </c>
      <c r="M26" s="276">
        <f>+H26-J26</f>
        <v>2.8890766630818945</v>
      </c>
      <c r="N26" s="275">
        <f>+L26-K26</f>
        <v>0</v>
      </c>
      <c r="O26" s="95" t="s">
        <v>176</v>
      </c>
      <c r="P26" s="95" t="s">
        <v>167</v>
      </c>
    </row>
    <row r="27" spans="1:18" s="102" customFormat="1" ht="18" customHeight="1">
      <c r="A27" s="141"/>
      <c r="B27" s="30"/>
      <c r="C27" s="31"/>
      <c r="D27" s="144"/>
      <c r="E27" s="296"/>
      <c r="F27" s="159"/>
      <c r="G27" s="146"/>
      <c r="H27" s="147"/>
      <c r="I27" s="146"/>
      <c r="J27" s="148"/>
      <c r="K27" s="147"/>
      <c r="L27" s="148"/>
      <c r="M27" s="149"/>
      <c r="N27" s="150"/>
      <c r="O27" s="144"/>
      <c r="P27" s="144"/>
    </row>
    <row r="28" spans="1:18" s="258" customFormat="1" ht="18" customHeight="1">
      <c r="A28" s="170"/>
      <c r="B28" s="171"/>
      <c r="C28" s="172"/>
      <c r="D28" s="173"/>
      <c r="E28" s="173"/>
      <c r="F28" s="297"/>
      <c r="G28" s="176"/>
      <c r="H28" s="177"/>
      <c r="I28" s="176"/>
      <c r="J28" s="178"/>
      <c r="K28" s="177"/>
      <c r="L28" s="178"/>
      <c r="M28" s="179"/>
      <c r="N28" s="180"/>
      <c r="O28" s="173"/>
      <c r="P28" s="173"/>
    </row>
    <row r="29" spans="1:18" s="130" customFormat="1" ht="18" customHeight="1">
      <c r="A29" s="181" t="s">
        <v>40</v>
      </c>
      <c r="B29" s="182" t="s">
        <v>41</v>
      </c>
      <c r="C29" s="183"/>
      <c r="D29" s="184"/>
      <c r="E29" s="184"/>
      <c r="F29" s="181"/>
      <c r="G29" s="187"/>
      <c r="H29" s="188"/>
      <c r="I29" s="187"/>
      <c r="J29" s="189"/>
      <c r="K29" s="188"/>
      <c r="L29" s="189"/>
      <c r="M29" s="187"/>
      <c r="N29" s="188"/>
      <c r="O29" s="190"/>
      <c r="P29" s="184"/>
    </row>
    <row r="30" spans="1:18" s="102" customFormat="1" ht="18" customHeight="1">
      <c r="A30" s="191" t="s">
        <v>42</v>
      </c>
      <c r="B30" s="192" t="s">
        <v>43</v>
      </c>
      <c r="C30" s="193"/>
      <c r="D30" s="194"/>
      <c r="E30" s="194"/>
      <c r="F30" s="289"/>
      <c r="G30" s="196"/>
      <c r="H30" s="197"/>
      <c r="I30" s="196"/>
      <c r="J30" s="198"/>
      <c r="K30" s="197"/>
      <c r="L30" s="198"/>
      <c r="M30" s="199"/>
      <c r="N30" s="200"/>
      <c r="O30" s="201"/>
      <c r="P30" s="194"/>
    </row>
    <row r="31" spans="1:18" s="102" customFormat="1" ht="18" customHeight="1">
      <c r="A31" s="202" t="s">
        <v>44</v>
      </c>
      <c r="B31" s="203" t="s">
        <v>45</v>
      </c>
      <c r="C31" s="204"/>
      <c r="D31" s="205"/>
      <c r="E31" s="205"/>
      <c r="F31" s="298"/>
      <c r="G31" s="166"/>
      <c r="H31" s="167"/>
      <c r="I31" s="166"/>
      <c r="J31" s="207"/>
      <c r="K31" s="167"/>
      <c r="L31" s="207"/>
      <c r="M31" s="168"/>
      <c r="N31" s="169"/>
      <c r="O31" s="208"/>
      <c r="P31" s="205"/>
    </row>
    <row r="32" spans="1:18" s="102" customFormat="1" ht="18" customHeight="1">
      <c r="A32" s="202" t="s">
        <v>46</v>
      </c>
      <c r="B32" s="203" t="s">
        <v>47</v>
      </c>
      <c r="C32" s="204"/>
      <c r="D32" s="205"/>
      <c r="E32" s="205"/>
      <c r="F32" s="298"/>
      <c r="G32" s="166"/>
      <c r="H32" s="167"/>
      <c r="I32" s="166"/>
      <c r="J32" s="207"/>
      <c r="K32" s="167"/>
      <c r="L32" s="207"/>
      <c r="M32" s="168"/>
      <c r="N32" s="169"/>
      <c r="O32" s="208"/>
      <c r="P32" s="205"/>
    </row>
    <row r="33" spans="1:16" s="102" customFormat="1" ht="18" customHeight="1">
      <c r="A33" s="209" t="s">
        <v>49</v>
      </c>
      <c r="B33" s="210" t="s">
        <v>50</v>
      </c>
      <c r="C33" s="211"/>
      <c r="D33" s="212"/>
      <c r="E33" s="212"/>
      <c r="F33" s="299"/>
      <c r="G33" s="215"/>
      <c r="H33" s="216"/>
      <c r="I33" s="215"/>
      <c r="J33" s="217"/>
      <c r="K33" s="216"/>
      <c r="L33" s="217"/>
      <c r="M33" s="218"/>
      <c r="N33" s="219"/>
      <c r="O33" s="220"/>
      <c r="P33" s="212"/>
    </row>
    <row r="34" spans="1:16" s="130" customFormat="1" ht="23.25" customHeight="1">
      <c r="A34" s="658" t="s">
        <v>93</v>
      </c>
      <c r="B34" s="659"/>
      <c r="C34" s="660"/>
      <c r="D34" s="221"/>
      <c r="E34" s="300"/>
      <c r="F34" s="181"/>
      <c r="G34" s="304">
        <f>SUM(G23:G26)</f>
        <v>1129290000</v>
      </c>
      <c r="H34" s="305">
        <f>+AVERAGE(H23:H26)</f>
        <v>100</v>
      </c>
      <c r="I34" s="304" t="e">
        <f>SUM(I23:I26)</f>
        <v>#REF!</v>
      </c>
      <c r="J34" s="303" t="e">
        <f>+I34/G34*100</f>
        <v>#REF!</v>
      </c>
      <c r="K34" s="223">
        <v>1</v>
      </c>
      <c r="L34" s="223">
        <v>1</v>
      </c>
      <c r="M34" s="306" t="e">
        <f>+(G34-I34)/G34*100</f>
        <v>#REF!</v>
      </c>
      <c r="N34" s="307">
        <v>0</v>
      </c>
      <c r="O34" s="224"/>
      <c r="P34" s="221"/>
    </row>
    <row r="36" spans="1:16">
      <c r="F36" s="234"/>
      <c r="G36" s="640" t="s">
        <v>94</v>
      </c>
      <c r="H36" s="640"/>
      <c r="I36" s="640"/>
      <c r="J36" s="279"/>
      <c r="K36" s="641"/>
      <c r="L36" s="641"/>
      <c r="M36" s="640" t="s">
        <v>178</v>
      </c>
      <c r="N36" s="640"/>
      <c r="O36" s="640"/>
    </row>
    <row r="37" spans="1:16">
      <c r="D37" s="309"/>
      <c r="F37" s="234"/>
      <c r="G37" s="640" t="s">
        <v>96</v>
      </c>
      <c r="H37" s="640"/>
      <c r="I37" s="640"/>
      <c r="J37" s="279"/>
      <c r="K37" s="641"/>
      <c r="L37" s="641"/>
      <c r="M37" s="640" t="s">
        <v>97</v>
      </c>
      <c r="N37" s="640"/>
      <c r="O37" s="640"/>
    </row>
    <row r="38" spans="1:16">
      <c r="F38" s="234"/>
      <c r="I38" s="68"/>
      <c r="J38" s="67"/>
      <c r="K38" s="227"/>
      <c r="L38" s="227"/>
      <c r="M38" s="678"/>
      <c r="N38" s="678"/>
      <c r="O38" s="678"/>
    </row>
    <row r="39" spans="1:16">
      <c r="F39" s="234"/>
      <c r="I39" s="68"/>
      <c r="J39" s="67"/>
      <c r="K39" s="227"/>
      <c r="L39" s="227"/>
      <c r="M39" s="678"/>
      <c r="N39" s="678"/>
      <c r="O39" s="678"/>
    </row>
    <row r="40" spans="1:16">
      <c r="F40" s="301"/>
      <c r="G40" s="678" t="s">
        <v>168</v>
      </c>
      <c r="H40" s="678"/>
      <c r="I40" s="678"/>
      <c r="J40" s="278"/>
      <c r="K40" s="641"/>
      <c r="L40" s="641"/>
      <c r="M40" s="678" t="s">
        <v>171</v>
      </c>
      <c r="N40" s="678"/>
      <c r="O40" s="678"/>
    </row>
    <row r="41" spans="1:16">
      <c r="F41" s="234"/>
      <c r="G41" s="640" t="s">
        <v>169</v>
      </c>
      <c r="H41" s="640"/>
      <c r="I41" s="640"/>
      <c r="J41" s="278"/>
      <c r="K41" s="641"/>
      <c r="L41" s="641"/>
      <c r="M41" s="640" t="s">
        <v>170</v>
      </c>
      <c r="N41" s="640"/>
      <c r="O41" s="640"/>
    </row>
    <row r="42" spans="1:16">
      <c r="A42" s="229" t="s">
        <v>101</v>
      </c>
      <c r="K42" s="227"/>
      <c r="L42" s="230"/>
    </row>
    <row r="43" spans="1:16">
      <c r="A43" s="231" t="s">
        <v>102</v>
      </c>
      <c r="C43" s="52" t="s">
        <v>103</v>
      </c>
      <c r="O43" s="64"/>
    </row>
    <row r="44" spans="1:16">
      <c r="A44" s="231" t="s">
        <v>104</v>
      </c>
      <c r="C44" s="52" t="s">
        <v>103</v>
      </c>
      <c r="O44" s="64"/>
    </row>
    <row r="45" spans="1:16">
      <c r="A45" s="231" t="s">
        <v>105</v>
      </c>
      <c r="C45" s="52" t="s">
        <v>106</v>
      </c>
      <c r="O45" s="64"/>
    </row>
    <row r="46" spans="1:16">
      <c r="A46" s="231" t="s">
        <v>107</v>
      </c>
      <c r="C46" s="52" t="s">
        <v>108</v>
      </c>
      <c r="O46" s="64"/>
    </row>
    <row r="47" spans="1:16">
      <c r="A47" s="232" t="s">
        <v>109</v>
      </c>
      <c r="B47" s="233"/>
      <c r="C47" s="234" t="s">
        <v>103</v>
      </c>
      <c r="D47" s="235"/>
      <c r="G47" s="236"/>
      <c r="O47" s="64"/>
    </row>
    <row r="48" spans="1:16">
      <c r="A48" s="232" t="s">
        <v>110</v>
      </c>
      <c r="B48" s="233"/>
      <c r="C48" s="232" t="s">
        <v>111</v>
      </c>
      <c r="D48" s="235"/>
      <c r="G48" s="236"/>
      <c r="O48" s="64"/>
    </row>
    <row r="49" spans="1:16" s="225" customFormat="1">
      <c r="A49" s="232" t="s">
        <v>112</v>
      </c>
      <c r="B49" s="233"/>
      <c r="C49" s="234" t="s">
        <v>103</v>
      </c>
      <c r="D49" s="235"/>
      <c r="E49" s="235"/>
      <c r="F49" s="235"/>
      <c r="G49" s="236"/>
      <c r="H49" s="237"/>
      <c r="I49" s="237"/>
      <c r="J49" s="238"/>
      <c r="K49" s="237"/>
      <c r="L49" s="238"/>
      <c r="M49" s="66"/>
      <c r="N49" s="66"/>
      <c r="O49" s="239"/>
      <c r="P49" s="66"/>
    </row>
    <row r="50" spans="1:16" s="225" customFormat="1">
      <c r="A50" s="232" t="s">
        <v>113</v>
      </c>
      <c r="B50" s="233"/>
      <c r="C50" s="233" t="s">
        <v>114</v>
      </c>
      <c r="D50" s="235"/>
      <c r="E50" s="235"/>
      <c r="F50" s="235"/>
      <c r="G50" s="236"/>
      <c r="H50" s="237"/>
      <c r="I50" s="237"/>
      <c r="J50" s="238"/>
      <c r="K50" s="237"/>
      <c r="L50" s="238"/>
      <c r="M50" s="66"/>
      <c r="N50" s="66"/>
      <c r="O50" s="239"/>
      <c r="P50" s="66"/>
    </row>
    <row r="51" spans="1:16">
      <c r="A51" s="232" t="s">
        <v>115</v>
      </c>
      <c r="B51" s="233"/>
      <c r="C51" s="233" t="s">
        <v>116</v>
      </c>
      <c r="D51" s="235"/>
      <c r="G51" s="236"/>
      <c r="O51" s="65"/>
    </row>
    <row r="52" spans="1:16">
      <c r="A52" s="232" t="s">
        <v>117</v>
      </c>
      <c r="B52" s="233"/>
      <c r="C52" s="232" t="s">
        <v>118</v>
      </c>
      <c r="D52" s="235"/>
      <c r="G52" s="236"/>
      <c r="O52" s="65"/>
    </row>
    <row r="53" spans="1:16">
      <c r="A53" s="232" t="s">
        <v>119</v>
      </c>
      <c r="B53" s="233"/>
      <c r="C53" s="232" t="s">
        <v>120</v>
      </c>
      <c r="D53" s="235"/>
      <c r="G53" s="236"/>
      <c r="O53" s="65"/>
    </row>
    <row r="54" spans="1:16">
      <c r="A54" s="232" t="s">
        <v>121</v>
      </c>
      <c r="B54" s="233"/>
      <c r="C54" s="232" t="s">
        <v>122</v>
      </c>
      <c r="D54" s="235"/>
      <c r="G54" s="236"/>
      <c r="O54" s="65"/>
    </row>
    <row r="55" spans="1:16">
      <c r="A55" s="232" t="s">
        <v>123</v>
      </c>
      <c r="B55" s="233"/>
      <c r="C55" s="232" t="s">
        <v>124</v>
      </c>
      <c r="D55" s="235"/>
      <c r="G55" s="236"/>
      <c r="O55" s="65"/>
    </row>
    <row r="56" spans="1:16">
      <c r="A56" s="232" t="s">
        <v>125</v>
      </c>
      <c r="B56" s="233"/>
      <c r="C56" s="232" t="s">
        <v>126</v>
      </c>
      <c r="D56" s="235"/>
      <c r="G56" s="236"/>
      <c r="O56" s="65"/>
    </row>
    <row r="57" spans="1:16">
      <c r="A57" s="232" t="s">
        <v>127</v>
      </c>
      <c r="B57" s="233"/>
      <c r="C57" s="232" t="s">
        <v>128</v>
      </c>
      <c r="D57" s="235"/>
      <c r="G57" s="236"/>
      <c r="O57" s="65"/>
    </row>
    <row r="58" spans="1:16">
      <c r="A58" s="232" t="s">
        <v>129</v>
      </c>
      <c r="B58" s="233"/>
      <c r="C58" s="233" t="s">
        <v>130</v>
      </c>
      <c r="D58" s="235"/>
      <c r="G58" s="236"/>
      <c r="O58" s="65"/>
    </row>
    <row r="59" spans="1:16">
      <c r="A59" s="232" t="s">
        <v>131</v>
      </c>
      <c r="B59" s="233"/>
      <c r="C59" s="233" t="s">
        <v>132</v>
      </c>
      <c r="D59" s="235"/>
      <c r="G59" s="236"/>
      <c r="O59" s="65"/>
    </row>
    <row r="60" spans="1:16" s="225" customFormat="1">
      <c r="A60" s="232" t="s">
        <v>133</v>
      </c>
      <c r="B60" s="233"/>
      <c r="C60" s="233" t="s">
        <v>134</v>
      </c>
      <c r="D60" s="235"/>
      <c r="E60" s="235"/>
      <c r="F60" s="235"/>
      <c r="G60" s="236"/>
      <c r="H60" s="237"/>
      <c r="I60" s="237"/>
      <c r="J60" s="238"/>
      <c r="K60" s="237"/>
      <c r="L60" s="238"/>
      <c r="M60" s="66"/>
      <c r="N60" s="66"/>
      <c r="O60" s="239"/>
      <c r="P60" s="66"/>
    </row>
    <row r="61" spans="1:16" s="225" customFormat="1">
      <c r="A61" s="232" t="s">
        <v>135</v>
      </c>
      <c r="B61" s="233"/>
      <c r="C61" s="233" t="s">
        <v>136</v>
      </c>
      <c r="D61" s="235"/>
      <c r="E61" s="235"/>
      <c r="F61" s="235"/>
      <c r="G61" s="236"/>
      <c r="H61" s="237"/>
      <c r="I61" s="237"/>
      <c r="J61" s="238"/>
      <c r="K61" s="237"/>
      <c r="L61" s="238"/>
      <c r="M61" s="66"/>
      <c r="N61" s="66"/>
      <c r="O61" s="239"/>
      <c r="P61" s="66"/>
    </row>
    <row r="62" spans="1:16" s="225" customFormat="1">
      <c r="A62" s="232"/>
      <c r="B62" s="233"/>
      <c r="C62" s="240" t="s">
        <v>137</v>
      </c>
      <c r="D62" s="235"/>
      <c r="E62" s="235"/>
      <c r="F62" s="235"/>
      <c r="G62" s="236"/>
      <c r="H62" s="237"/>
      <c r="I62" s="237"/>
      <c r="J62" s="238"/>
      <c r="K62" s="237"/>
      <c r="L62" s="238"/>
      <c r="M62" s="66"/>
      <c r="N62" s="66"/>
      <c r="O62" s="239"/>
      <c r="P62" s="66"/>
    </row>
    <row r="63" spans="1:16" s="225" customFormat="1">
      <c r="A63" s="232"/>
      <c r="B63" s="233"/>
      <c r="C63" s="240" t="s">
        <v>138</v>
      </c>
      <c r="D63" s="235"/>
      <c r="E63" s="235"/>
      <c r="F63" s="235"/>
      <c r="G63" s="236"/>
      <c r="H63" s="237"/>
      <c r="I63" s="237"/>
      <c r="J63" s="238"/>
      <c r="K63" s="237"/>
      <c r="L63" s="238"/>
      <c r="M63" s="66"/>
      <c r="N63" s="66"/>
      <c r="O63" s="239"/>
      <c r="P63" s="66"/>
    </row>
  </sheetData>
  <mergeCells count="36">
    <mergeCell ref="K41:L41"/>
    <mergeCell ref="M41:O41"/>
    <mergeCell ref="G40:I40"/>
    <mergeCell ref="G41:I41"/>
    <mergeCell ref="G37:I37"/>
    <mergeCell ref="M38:O38"/>
    <mergeCell ref="M39:O39"/>
    <mergeCell ref="M37:O37"/>
    <mergeCell ref="K40:L40"/>
    <mergeCell ref="M40:O40"/>
    <mergeCell ref="A34:C34"/>
    <mergeCell ref="K36:L36"/>
    <mergeCell ref="K37:L37"/>
    <mergeCell ref="G36:I36"/>
    <mergeCell ref="P12:P15"/>
    <mergeCell ref="G13:J13"/>
    <mergeCell ref="K13:L13"/>
    <mergeCell ref="M13:N13"/>
    <mergeCell ref="B16:C16"/>
    <mergeCell ref="M36:O36"/>
    <mergeCell ref="A1:BE1"/>
    <mergeCell ref="A2:N2"/>
    <mergeCell ref="A3:N3"/>
    <mergeCell ref="A4:N4"/>
    <mergeCell ref="A12:A15"/>
    <mergeCell ref="B12:C15"/>
    <mergeCell ref="D12:D13"/>
    <mergeCell ref="E12:F13"/>
    <mergeCell ref="G12:L12"/>
    <mergeCell ref="M12:N12"/>
    <mergeCell ref="D14:D15"/>
    <mergeCell ref="G14:H14"/>
    <mergeCell ref="I14:J14"/>
    <mergeCell ref="M14:M15"/>
    <mergeCell ref="N14:N15"/>
    <mergeCell ref="O12:O15"/>
  </mergeCells>
  <printOptions horizontalCentered="1"/>
  <pageMargins left="0.118110236220472" right="0.118110236220472" top="0.261811024" bottom="0.10433070899999999" header="0.31496062992126" footer="0.118110236220472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S63"/>
  <sheetViews>
    <sheetView view="pageBreakPreview" topLeftCell="A39" zoomScale="90" zoomScaleSheetLayoutView="90" workbookViewId="0">
      <selection activeCell="N37" sqref="N37"/>
    </sheetView>
  </sheetViews>
  <sheetFormatPr defaultRowHeight="16.5"/>
  <cols>
    <col min="1" max="1" width="6.140625" style="387" customWidth="1"/>
    <col min="2" max="2" width="39.42578125" style="395" customWidth="1"/>
    <col min="3" max="3" width="14.42578125" style="477" customWidth="1"/>
    <col min="4" max="6" width="9.140625" style="394"/>
    <col min="7" max="15" width="9.140625" style="390"/>
    <col min="16" max="19" width="9.140625" style="386"/>
    <col min="20" max="16384" width="9.140625" style="387"/>
  </cols>
  <sheetData>
    <row r="1" spans="1:19" s="374" customFormat="1" ht="15">
      <c r="A1" s="634" t="s">
        <v>254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</row>
    <row r="2" spans="1:19" s="374" customFormat="1" ht="15">
      <c r="A2" s="634" t="s">
        <v>258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</row>
    <row r="3" spans="1:19" s="374" customFormat="1" ht="15">
      <c r="A3" s="634" t="s">
        <v>259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</row>
    <row r="4" spans="1:19" s="374" customFormat="1" ht="14.25">
      <c r="A4" s="633"/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375"/>
      <c r="R4" s="375"/>
      <c r="S4" s="375"/>
    </row>
    <row r="5" spans="1:19" s="376" customFormat="1" ht="14.25">
      <c r="A5" s="416"/>
      <c r="B5" s="417"/>
      <c r="C5" s="467"/>
      <c r="D5" s="418"/>
      <c r="E5" s="418"/>
      <c r="F5" s="418"/>
      <c r="G5" s="419"/>
      <c r="H5" s="419"/>
      <c r="I5" s="420"/>
      <c r="J5" s="421"/>
      <c r="K5" s="421"/>
      <c r="L5" s="421"/>
      <c r="M5" s="421"/>
      <c r="N5" s="421"/>
      <c r="O5" s="421"/>
      <c r="P5" s="415"/>
      <c r="Q5" s="374"/>
      <c r="R5" s="374"/>
      <c r="S5" s="374"/>
    </row>
    <row r="6" spans="1:19" s="377" customFormat="1" ht="15">
      <c r="A6" s="635" t="s">
        <v>3</v>
      </c>
      <c r="B6" s="636" t="s">
        <v>4</v>
      </c>
      <c r="C6" s="468" t="s">
        <v>202</v>
      </c>
      <c r="D6" s="637" t="s">
        <v>203</v>
      </c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638" t="s">
        <v>76</v>
      </c>
    </row>
    <row r="7" spans="1:19" s="374" customFormat="1" ht="15">
      <c r="A7" s="635"/>
      <c r="B7" s="636"/>
      <c r="C7" s="469" t="s">
        <v>204</v>
      </c>
      <c r="D7" s="422" t="s">
        <v>205</v>
      </c>
      <c r="E7" s="422" t="s">
        <v>206</v>
      </c>
      <c r="F7" s="422" t="s">
        <v>207</v>
      </c>
      <c r="G7" s="422" t="s">
        <v>208</v>
      </c>
      <c r="H7" s="422" t="s">
        <v>209</v>
      </c>
      <c r="I7" s="423" t="s">
        <v>210</v>
      </c>
      <c r="J7" s="423" t="s">
        <v>211</v>
      </c>
      <c r="K7" s="423" t="s">
        <v>212</v>
      </c>
      <c r="L7" s="423" t="s">
        <v>213</v>
      </c>
      <c r="M7" s="423" t="s">
        <v>214</v>
      </c>
      <c r="N7" s="423" t="s">
        <v>215</v>
      </c>
      <c r="O7" s="423" t="s">
        <v>216</v>
      </c>
      <c r="P7" s="638"/>
    </row>
    <row r="8" spans="1:19" s="374" customFormat="1" ht="15">
      <c r="A8" s="446"/>
      <c r="B8" s="447"/>
      <c r="C8" s="470"/>
      <c r="D8" s="448"/>
      <c r="E8" s="448"/>
      <c r="F8" s="448"/>
      <c r="G8" s="448"/>
      <c r="H8" s="448"/>
      <c r="I8" s="449"/>
      <c r="J8" s="449"/>
      <c r="K8" s="449"/>
      <c r="L8" s="449"/>
      <c r="M8" s="449"/>
      <c r="N8" s="449"/>
      <c r="O8" s="449"/>
      <c r="P8" s="445"/>
    </row>
    <row r="9" spans="1:19" s="376" customFormat="1" ht="15">
      <c r="A9" s="450">
        <v>1</v>
      </c>
      <c r="B9" s="451" t="s">
        <v>228</v>
      </c>
      <c r="C9" s="471">
        <v>49996000</v>
      </c>
      <c r="D9" s="452"/>
      <c r="E9" s="452"/>
      <c r="F9" s="452"/>
      <c r="G9" s="453"/>
      <c r="H9" s="453"/>
      <c r="I9" s="453"/>
      <c r="J9" s="453"/>
      <c r="K9" s="453"/>
      <c r="L9" s="453"/>
      <c r="M9" s="453"/>
      <c r="N9" s="453"/>
      <c r="O9" s="453"/>
      <c r="P9" s="424"/>
      <c r="Q9" s="374"/>
      <c r="R9" s="374"/>
      <c r="S9" s="374"/>
    </row>
    <row r="10" spans="1:19" s="376" customFormat="1" ht="15">
      <c r="A10" s="450"/>
      <c r="B10" s="451"/>
      <c r="C10" s="471"/>
      <c r="D10" s="452"/>
      <c r="E10" s="452"/>
      <c r="F10" s="452"/>
      <c r="G10" s="453"/>
      <c r="H10" s="453"/>
      <c r="I10" s="453"/>
      <c r="J10" s="453"/>
      <c r="K10" s="453"/>
      <c r="L10" s="453"/>
      <c r="M10" s="453"/>
      <c r="N10" s="453"/>
      <c r="O10" s="453"/>
      <c r="P10" s="424"/>
      <c r="Q10" s="374"/>
      <c r="R10" s="374"/>
      <c r="S10" s="374"/>
    </row>
    <row r="11" spans="1:19" s="376" customFormat="1" ht="15">
      <c r="A11" s="450"/>
      <c r="B11" s="451"/>
      <c r="C11" s="471"/>
      <c r="D11" s="452"/>
      <c r="E11" s="452"/>
      <c r="F11" s="452"/>
      <c r="G11" s="453"/>
      <c r="H11" s="453"/>
      <c r="I11" s="453"/>
      <c r="J11" s="453"/>
      <c r="K11" s="453"/>
      <c r="L11" s="453"/>
      <c r="M11" s="453"/>
      <c r="N11" s="453"/>
      <c r="O11" s="453"/>
      <c r="P11" s="424"/>
      <c r="Q11" s="374"/>
      <c r="R11" s="374"/>
      <c r="S11" s="374"/>
    </row>
    <row r="12" spans="1:19" s="376" customFormat="1" ht="15">
      <c r="A12" s="454"/>
      <c r="B12" s="455"/>
      <c r="C12" s="471"/>
      <c r="D12" s="452"/>
      <c r="E12" s="452"/>
      <c r="F12" s="452"/>
      <c r="G12" s="453"/>
      <c r="H12" s="453"/>
      <c r="I12" s="453"/>
      <c r="J12" s="453"/>
      <c r="K12" s="453"/>
      <c r="L12" s="453"/>
      <c r="M12" s="453"/>
      <c r="N12" s="453"/>
      <c r="O12" s="453"/>
      <c r="P12" s="424"/>
      <c r="Q12" s="374">
        <v>12</v>
      </c>
      <c r="R12" s="374">
        <v>100</v>
      </c>
      <c r="S12" s="374"/>
    </row>
    <row r="13" spans="1:19" s="376" customFormat="1" ht="15">
      <c r="A13" s="456">
        <v>2</v>
      </c>
      <c r="B13" s="457" t="s">
        <v>229</v>
      </c>
      <c r="C13" s="471">
        <v>5300000</v>
      </c>
      <c r="D13" s="452"/>
      <c r="E13" s="452"/>
      <c r="F13" s="452"/>
      <c r="G13" s="453"/>
      <c r="H13" s="453"/>
      <c r="I13" s="453"/>
      <c r="J13" s="453"/>
      <c r="K13" s="453"/>
      <c r="L13" s="453"/>
      <c r="M13" s="453"/>
      <c r="N13" s="453"/>
      <c r="O13" s="453"/>
      <c r="P13" s="424"/>
      <c r="Q13" s="374">
        <v>11</v>
      </c>
      <c r="R13" s="374">
        <f>R12-94.05</f>
        <v>5.9500000000000028</v>
      </c>
      <c r="S13" s="374"/>
    </row>
    <row r="14" spans="1:19" s="376" customFormat="1" ht="15">
      <c r="A14" s="458"/>
      <c r="B14" s="455"/>
      <c r="C14" s="471"/>
      <c r="D14" s="452"/>
      <c r="E14" s="452"/>
      <c r="F14" s="452"/>
      <c r="G14" s="453"/>
      <c r="H14" s="453"/>
      <c r="I14" s="453"/>
      <c r="J14" s="453"/>
      <c r="K14" s="453"/>
      <c r="L14" s="453"/>
      <c r="M14" s="453"/>
      <c r="N14" s="453"/>
      <c r="O14" s="453"/>
      <c r="P14" s="424"/>
      <c r="Q14" s="378">
        <v>10</v>
      </c>
      <c r="R14" s="374">
        <f>94.05-85.5</f>
        <v>8.5499999999999972</v>
      </c>
      <c r="S14" s="374"/>
    </row>
    <row r="15" spans="1:19" s="376" customFormat="1" ht="15">
      <c r="A15" s="458"/>
      <c r="B15" s="455"/>
      <c r="C15" s="471"/>
      <c r="D15" s="452"/>
      <c r="E15" s="452"/>
      <c r="F15" s="452"/>
      <c r="G15" s="453"/>
      <c r="H15" s="453"/>
      <c r="I15" s="453"/>
      <c r="J15" s="453"/>
      <c r="K15" s="453"/>
      <c r="L15" s="453"/>
      <c r="M15" s="453"/>
      <c r="N15" s="453"/>
      <c r="O15" s="453"/>
      <c r="P15" s="424"/>
      <c r="Q15" s="374">
        <v>9</v>
      </c>
      <c r="R15" s="374">
        <f>85.5-79.55</f>
        <v>5.9500000000000028</v>
      </c>
      <c r="S15" s="374"/>
    </row>
    <row r="16" spans="1:19" s="376" customFormat="1" ht="15">
      <c r="A16" s="458"/>
      <c r="B16" s="455"/>
      <c r="C16" s="471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24"/>
      <c r="Q16" s="374">
        <v>8</v>
      </c>
      <c r="R16" s="374">
        <f>79.55-70.88</f>
        <v>8.6700000000000017</v>
      </c>
      <c r="S16" s="374"/>
    </row>
    <row r="17" spans="1:19" s="376" customFormat="1" ht="15">
      <c r="A17" s="459">
        <v>3</v>
      </c>
      <c r="B17" s="460" t="s">
        <v>230</v>
      </c>
      <c r="C17" s="471">
        <v>60000000</v>
      </c>
      <c r="D17" s="452"/>
      <c r="E17" s="452"/>
      <c r="F17" s="461"/>
      <c r="G17" s="453"/>
      <c r="H17" s="453"/>
      <c r="I17" s="453"/>
      <c r="J17" s="453"/>
      <c r="K17" s="453"/>
      <c r="L17" s="453"/>
      <c r="M17" s="453"/>
      <c r="N17" s="453"/>
      <c r="O17" s="453"/>
      <c r="P17" s="424"/>
      <c r="Q17" s="374">
        <v>7</v>
      </c>
      <c r="R17" s="374">
        <f>70.88-58.58</f>
        <v>12.299999999999997</v>
      </c>
      <c r="S17" s="374"/>
    </row>
    <row r="18" spans="1:19" s="376" customFormat="1" ht="15">
      <c r="A18" s="462"/>
      <c r="B18" s="460"/>
      <c r="C18" s="471"/>
      <c r="D18" s="452"/>
      <c r="E18" s="452"/>
      <c r="F18" s="461"/>
      <c r="G18" s="453"/>
      <c r="H18" s="453"/>
      <c r="I18" s="453"/>
      <c r="J18" s="453"/>
      <c r="K18" s="453"/>
      <c r="L18" s="453"/>
      <c r="M18" s="453"/>
      <c r="N18" s="453"/>
      <c r="O18" s="453"/>
      <c r="P18" s="424"/>
      <c r="Q18" s="374">
        <v>6</v>
      </c>
      <c r="R18" s="374">
        <f>58.58-52.62</f>
        <v>5.9600000000000009</v>
      </c>
      <c r="S18" s="374"/>
    </row>
    <row r="19" spans="1:19" s="376" customFormat="1" ht="15">
      <c r="A19" s="462"/>
      <c r="B19" s="460"/>
      <c r="C19" s="471"/>
      <c r="D19" s="452"/>
      <c r="E19" s="452"/>
      <c r="F19" s="461"/>
      <c r="G19" s="453"/>
      <c r="H19" s="453"/>
      <c r="I19" s="453"/>
      <c r="J19" s="453"/>
      <c r="K19" s="453"/>
      <c r="L19" s="453"/>
      <c r="M19" s="453"/>
      <c r="N19" s="453"/>
      <c r="O19" s="453"/>
      <c r="P19" s="424"/>
      <c r="Q19" s="379">
        <v>5</v>
      </c>
      <c r="R19" s="374">
        <f>52.62-43.9</f>
        <v>8.7199999999999989</v>
      </c>
      <c r="S19" s="374"/>
    </row>
    <row r="20" spans="1:19" s="376" customFormat="1" ht="15">
      <c r="A20" s="462"/>
      <c r="B20" s="460"/>
      <c r="C20" s="471"/>
      <c r="D20" s="452"/>
      <c r="E20" s="452"/>
      <c r="F20" s="461"/>
      <c r="G20" s="453"/>
      <c r="H20" s="453"/>
      <c r="I20" s="453"/>
      <c r="J20" s="453"/>
      <c r="K20" s="453"/>
      <c r="L20" s="453"/>
      <c r="M20" s="453"/>
      <c r="N20" s="453"/>
      <c r="O20" s="453"/>
      <c r="P20" s="424"/>
      <c r="Q20" s="379">
        <v>4</v>
      </c>
      <c r="R20" s="374">
        <f>43.9-37.77</f>
        <v>6.1299999999999955</v>
      </c>
      <c r="S20" s="374"/>
    </row>
    <row r="21" spans="1:19" s="376" customFormat="1" ht="15">
      <c r="A21" s="462">
        <v>4</v>
      </c>
      <c r="B21" s="460" t="s">
        <v>231</v>
      </c>
      <c r="C21" s="471">
        <v>28800000</v>
      </c>
      <c r="D21" s="452"/>
      <c r="E21" s="452"/>
      <c r="F21" s="461"/>
      <c r="G21" s="453"/>
      <c r="H21" s="453"/>
      <c r="I21" s="453"/>
      <c r="J21" s="453"/>
      <c r="K21" s="453"/>
      <c r="L21" s="453"/>
      <c r="M21" s="453"/>
      <c r="N21" s="453"/>
      <c r="O21" s="453"/>
      <c r="P21" s="424"/>
      <c r="Q21" s="379">
        <v>3</v>
      </c>
      <c r="R21" s="374">
        <f>37.77-14.49</f>
        <v>23.28</v>
      </c>
      <c r="S21" s="374"/>
    </row>
    <row r="22" spans="1:19" s="376" customFormat="1" ht="15">
      <c r="A22" s="462"/>
      <c r="B22" s="460"/>
      <c r="C22" s="471"/>
      <c r="D22" s="452"/>
      <c r="E22" s="452"/>
      <c r="F22" s="461"/>
      <c r="G22" s="453"/>
      <c r="H22" s="453"/>
      <c r="I22" s="453"/>
      <c r="J22" s="453"/>
      <c r="K22" s="453"/>
      <c r="L22" s="453"/>
      <c r="M22" s="453"/>
      <c r="N22" s="453"/>
      <c r="O22" s="453"/>
      <c r="P22" s="424"/>
      <c r="Q22" s="379">
        <v>2</v>
      </c>
      <c r="R22" s="374">
        <f>14.49-5.95</f>
        <v>8.5399999999999991</v>
      </c>
      <c r="S22" s="374"/>
    </row>
    <row r="23" spans="1:19" s="376" customFormat="1" ht="15">
      <c r="A23" s="462"/>
      <c r="B23" s="460"/>
      <c r="C23" s="471"/>
      <c r="D23" s="452"/>
      <c r="E23" s="452"/>
      <c r="F23" s="461"/>
      <c r="G23" s="453"/>
      <c r="H23" s="453"/>
      <c r="I23" s="453"/>
      <c r="J23" s="453"/>
      <c r="K23" s="453"/>
      <c r="L23" s="453"/>
      <c r="M23" s="453"/>
      <c r="N23" s="453"/>
      <c r="O23" s="453"/>
      <c r="P23" s="424"/>
      <c r="Q23" s="379">
        <v>1</v>
      </c>
      <c r="R23" s="374">
        <v>5.95</v>
      </c>
      <c r="S23" s="374"/>
    </row>
    <row r="24" spans="1:19" s="376" customFormat="1" ht="15">
      <c r="A24" s="462"/>
      <c r="B24" s="460"/>
      <c r="C24" s="471"/>
      <c r="D24" s="452"/>
      <c r="E24" s="452"/>
      <c r="F24" s="461"/>
      <c r="G24" s="453"/>
      <c r="H24" s="453"/>
      <c r="I24" s="453"/>
      <c r="J24" s="453"/>
      <c r="K24" s="453"/>
      <c r="L24" s="453"/>
      <c r="M24" s="453"/>
      <c r="N24" s="453"/>
      <c r="O24" s="453"/>
      <c r="P24" s="424"/>
      <c r="Q24" s="379"/>
      <c r="R24" s="374">
        <v>0</v>
      </c>
      <c r="S24" s="374"/>
    </row>
    <row r="25" spans="1:19" s="376" customFormat="1" ht="15">
      <c r="A25" s="462">
        <v>5</v>
      </c>
      <c r="B25" s="460" t="s">
        <v>232</v>
      </c>
      <c r="C25" s="471">
        <v>133864000</v>
      </c>
      <c r="D25" s="452"/>
      <c r="E25" s="452"/>
      <c r="F25" s="461"/>
      <c r="G25" s="453"/>
      <c r="H25" s="453"/>
      <c r="I25" s="453"/>
      <c r="J25" s="453"/>
      <c r="K25" s="453"/>
      <c r="L25" s="453"/>
      <c r="M25" s="453"/>
      <c r="N25" s="453"/>
      <c r="O25" s="453"/>
      <c r="P25" s="424"/>
      <c r="Q25" s="379"/>
      <c r="R25" s="374">
        <f>SUM(R13:R24)</f>
        <v>99.999999999999986</v>
      </c>
      <c r="S25" s="374"/>
    </row>
    <row r="26" spans="1:19" s="376" customFormat="1" ht="15">
      <c r="A26" s="462"/>
      <c r="B26" s="460"/>
      <c r="C26" s="471"/>
      <c r="D26" s="452"/>
      <c r="E26" s="452"/>
      <c r="F26" s="461"/>
      <c r="G26" s="453"/>
      <c r="H26" s="453"/>
      <c r="I26" s="453"/>
      <c r="J26" s="453"/>
      <c r="K26" s="453"/>
      <c r="L26" s="453"/>
      <c r="M26" s="453"/>
      <c r="N26" s="453"/>
      <c r="O26" s="453"/>
      <c r="P26" s="424"/>
      <c r="Q26" s="379"/>
      <c r="R26" s="374"/>
      <c r="S26" s="374"/>
    </row>
    <row r="27" spans="1:19" s="376" customFormat="1" ht="15">
      <c r="A27" s="462"/>
      <c r="B27" s="460"/>
      <c r="C27" s="471"/>
      <c r="D27" s="452"/>
      <c r="E27" s="452"/>
      <c r="F27" s="461"/>
      <c r="G27" s="453"/>
      <c r="H27" s="453"/>
      <c r="I27" s="453"/>
      <c r="J27" s="453"/>
      <c r="K27" s="453"/>
      <c r="L27" s="453"/>
      <c r="M27" s="453"/>
      <c r="N27" s="453"/>
      <c r="O27" s="453"/>
      <c r="P27" s="424"/>
      <c r="Q27" s="379"/>
      <c r="R27" s="374"/>
      <c r="S27" s="374"/>
    </row>
    <row r="28" spans="1:19" s="376" customFormat="1" ht="15">
      <c r="A28" s="462"/>
      <c r="B28" s="460"/>
      <c r="C28" s="471"/>
      <c r="D28" s="452"/>
      <c r="E28" s="452"/>
      <c r="F28" s="461"/>
      <c r="G28" s="453"/>
      <c r="H28" s="453"/>
      <c r="I28" s="453"/>
      <c r="J28" s="453"/>
      <c r="K28" s="453"/>
      <c r="L28" s="453"/>
      <c r="M28" s="453"/>
      <c r="N28" s="453"/>
      <c r="O28" s="453"/>
      <c r="P28" s="424"/>
      <c r="Q28" s="379"/>
      <c r="R28" s="374"/>
      <c r="S28" s="374"/>
    </row>
    <row r="29" spans="1:19" s="376" customFormat="1" ht="15">
      <c r="A29" s="462"/>
      <c r="B29" s="460"/>
      <c r="C29" s="471"/>
      <c r="D29" s="452"/>
      <c r="E29" s="452"/>
      <c r="F29" s="461"/>
      <c r="G29" s="453"/>
      <c r="H29" s="453"/>
      <c r="I29" s="453"/>
      <c r="J29" s="453"/>
      <c r="K29" s="453"/>
      <c r="L29" s="453"/>
      <c r="M29" s="453"/>
      <c r="N29" s="453"/>
      <c r="O29" s="453"/>
      <c r="P29" s="424"/>
      <c r="Q29" s="379"/>
      <c r="R29" s="374"/>
      <c r="S29" s="374"/>
    </row>
    <row r="30" spans="1:19" s="376" customFormat="1" ht="15">
      <c r="A30" s="463"/>
      <c r="B30" s="464"/>
      <c r="C30" s="472"/>
      <c r="D30" s="465"/>
      <c r="E30" s="465"/>
      <c r="F30" s="465"/>
      <c r="G30" s="466"/>
      <c r="H30" s="466"/>
      <c r="I30" s="466"/>
      <c r="J30" s="466"/>
      <c r="K30" s="466"/>
      <c r="L30" s="466"/>
      <c r="M30" s="466"/>
      <c r="N30" s="466"/>
      <c r="O30" s="466"/>
      <c r="P30" s="424"/>
      <c r="Q30" s="374"/>
      <c r="R30" s="374"/>
      <c r="S30" s="374"/>
    </row>
    <row r="31" spans="1:19" s="380" customFormat="1" ht="21.95" customHeight="1">
      <c r="A31" s="425"/>
      <c r="B31" s="426" t="s">
        <v>217</v>
      </c>
      <c r="C31" s="427">
        <f>SUM(C8:C30)</f>
        <v>277960000</v>
      </c>
      <c r="D31" s="452">
        <v>0</v>
      </c>
      <c r="E31" s="452">
        <v>5.95</v>
      </c>
      <c r="F31" s="452">
        <v>8.5399999999999991</v>
      </c>
      <c r="G31" s="453">
        <v>23.28</v>
      </c>
      <c r="H31" s="453">
        <v>6.13</v>
      </c>
      <c r="I31" s="453">
        <v>8.7200000000000006</v>
      </c>
      <c r="J31" s="453">
        <v>5.96</v>
      </c>
      <c r="K31" s="453">
        <v>12.3</v>
      </c>
      <c r="L31" s="453">
        <v>8.67</v>
      </c>
      <c r="M31" s="453">
        <v>5.95</v>
      </c>
      <c r="N31" s="453">
        <v>8.5500000000000007</v>
      </c>
      <c r="O31" s="453">
        <v>5.95</v>
      </c>
      <c r="P31" s="429">
        <f>SUM(D31:O31)</f>
        <v>100</v>
      </c>
      <c r="Q31" s="380">
        <f>59.48-50.85</f>
        <v>8.6299999999999955</v>
      </c>
    </row>
    <row r="32" spans="1:19" s="380" customFormat="1" ht="21.95" customHeight="1">
      <c r="A32" s="425"/>
      <c r="B32" s="426" t="s">
        <v>218</v>
      </c>
      <c r="C32" s="427"/>
      <c r="D32" s="428">
        <f>D31</f>
        <v>0</v>
      </c>
      <c r="E32" s="428">
        <f>D32+E31</f>
        <v>5.95</v>
      </c>
      <c r="F32" s="428">
        <f>E32+F31</f>
        <v>14.489999999999998</v>
      </c>
      <c r="G32" s="428">
        <f t="shared" ref="G32:N32" si="0">F32+G31</f>
        <v>37.769999999999996</v>
      </c>
      <c r="H32" s="428">
        <f t="shared" si="0"/>
        <v>43.9</v>
      </c>
      <c r="I32" s="428">
        <f t="shared" si="0"/>
        <v>52.62</v>
      </c>
      <c r="J32" s="428">
        <f t="shared" si="0"/>
        <v>58.58</v>
      </c>
      <c r="K32" s="428">
        <f t="shared" si="0"/>
        <v>70.88</v>
      </c>
      <c r="L32" s="428">
        <f t="shared" si="0"/>
        <v>79.55</v>
      </c>
      <c r="M32" s="428">
        <f t="shared" si="0"/>
        <v>85.5</v>
      </c>
      <c r="N32" s="428">
        <f t="shared" si="0"/>
        <v>94.05</v>
      </c>
      <c r="O32" s="430">
        <f>N32+O31</f>
        <v>100</v>
      </c>
      <c r="P32" s="429">
        <f>100-P31</f>
        <v>0</v>
      </c>
    </row>
    <row r="33" spans="1:19" s="380" customFormat="1" ht="21.95" customHeight="1">
      <c r="A33" s="425"/>
      <c r="B33" s="426" t="s">
        <v>225</v>
      </c>
      <c r="C33" s="431"/>
      <c r="D33" s="428">
        <v>0</v>
      </c>
      <c r="E33" s="428">
        <v>0.3</v>
      </c>
      <c r="F33" s="428">
        <f>1.13+5</f>
        <v>6.13</v>
      </c>
      <c r="G33" s="428">
        <f>11+4</f>
        <v>15</v>
      </c>
      <c r="H33" s="428">
        <f>11+4</f>
        <v>15</v>
      </c>
      <c r="I33" s="428">
        <f>12</f>
        <v>12</v>
      </c>
      <c r="J33" s="432">
        <v>5.23</v>
      </c>
      <c r="K33" s="432">
        <v>4</v>
      </c>
      <c r="L33" s="432">
        <v>6</v>
      </c>
      <c r="M33" s="432">
        <v>4</v>
      </c>
      <c r="N33" s="432">
        <v>25</v>
      </c>
      <c r="O33" s="432">
        <v>5.0199999999999996</v>
      </c>
      <c r="P33" s="425"/>
    </row>
    <row r="34" spans="1:19" s="380" customFormat="1" ht="21.95" customHeight="1">
      <c r="A34" s="425"/>
      <c r="B34" s="426" t="s">
        <v>226</v>
      </c>
      <c r="C34" s="431"/>
      <c r="D34" s="428">
        <f>D33</f>
        <v>0</v>
      </c>
      <c r="E34" s="428">
        <f>D34+E33</f>
        <v>0.3</v>
      </c>
      <c r="F34" s="428">
        <f>E34+F33</f>
        <v>6.43</v>
      </c>
      <c r="G34" s="515">
        <f t="shared" ref="G34:L34" si="1">G33+F34</f>
        <v>21.43</v>
      </c>
      <c r="H34" s="515">
        <f t="shared" si="1"/>
        <v>36.43</v>
      </c>
      <c r="I34" s="515">
        <f t="shared" si="1"/>
        <v>48.43</v>
      </c>
      <c r="J34" s="515">
        <f t="shared" si="1"/>
        <v>53.66</v>
      </c>
      <c r="K34" s="515">
        <f t="shared" si="1"/>
        <v>57.66</v>
      </c>
      <c r="L34" s="515">
        <f t="shared" si="1"/>
        <v>63.66</v>
      </c>
      <c r="M34" s="428">
        <f>L34+M33</f>
        <v>67.66</v>
      </c>
      <c r="N34" s="428">
        <f>M34+N33</f>
        <v>92.66</v>
      </c>
      <c r="O34" s="577">
        <f>O33+N34</f>
        <v>97.679999999999993</v>
      </c>
      <c r="P34" s="425"/>
    </row>
    <row r="35" spans="1:19" s="380" customFormat="1" ht="21.95" customHeight="1">
      <c r="A35" s="425"/>
      <c r="B35" s="426" t="s">
        <v>219</v>
      </c>
      <c r="C35" s="433"/>
      <c r="D35" s="428">
        <f>D34</f>
        <v>0</v>
      </c>
      <c r="E35" s="428">
        <f t="shared" ref="E35:O35" si="2">E34-E32</f>
        <v>-5.65</v>
      </c>
      <c r="F35" s="428">
        <f>F34-F32</f>
        <v>-8.0599999999999987</v>
      </c>
      <c r="G35" s="428">
        <f t="shared" ref="G35:I35" si="3">G34-G32</f>
        <v>-16.339999999999996</v>
      </c>
      <c r="H35" s="428">
        <f t="shared" si="3"/>
        <v>-7.4699999999999989</v>
      </c>
      <c r="I35" s="515">
        <f t="shared" si="3"/>
        <v>-4.1899999999999977</v>
      </c>
      <c r="J35" s="515">
        <f t="shared" si="2"/>
        <v>-4.9200000000000017</v>
      </c>
      <c r="K35" s="515">
        <f t="shared" si="2"/>
        <v>-13.219999999999999</v>
      </c>
      <c r="L35" s="515">
        <f t="shared" si="2"/>
        <v>-15.89</v>
      </c>
      <c r="M35" s="428">
        <f t="shared" si="2"/>
        <v>-17.840000000000003</v>
      </c>
      <c r="N35" s="428">
        <f t="shared" si="2"/>
        <v>-1.3900000000000006</v>
      </c>
      <c r="O35" s="428">
        <f t="shared" si="2"/>
        <v>-2.3200000000000074</v>
      </c>
      <c r="P35" s="425"/>
    </row>
    <row r="36" spans="1:19" s="376" customFormat="1" ht="14.25">
      <c r="A36" s="434"/>
      <c r="B36" s="435"/>
      <c r="C36" s="436"/>
      <c r="D36" s="418"/>
      <c r="E36" s="418"/>
      <c r="F36" s="418"/>
      <c r="G36" s="419"/>
      <c r="H36" s="420"/>
      <c r="I36" s="420"/>
      <c r="J36" s="421"/>
      <c r="K36" s="421"/>
      <c r="L36" s="421"/>
      <c r="M36" s="421"/>
      <c r="N36" s="421"/>
      <c r="O36" s="421"/>
      <c r="P36" s="415"/>
      <c r="Q36" s="374"/>
      <c r="R36" s="374"/>
      <c r="S36" s="374"/>
    </row>
    <row r="37" spans="1:19" s="376" customFormat="1" ht="14.25">
      <c r="A37" s="434"/>
      <c r="B37" s="437"/>
      <c r="C37" s="438"/>
      <c r="D37" s="439"/>
      <c r="E37" s="439"/>
      <c r="F37" s="439"/>
      <c r="G37" s="440"/>
      <c r="H37" s="441"/>
      <c r="I37" s="441"/>
      <c r="J37" s="414"/>
      <c r="K37" s="414"/>
      <c r="L37" s="414"/>
      <c r="M37" s="414"/>
      <c r="N37" s="686"/>
      <c r="O37" s="421"/>
      <c r="P37" s="415"/>
      <c r="Q37" s="374">
        <v>5.83</v>
      </c>
      <c r="R37" s="374"/>
      <c r="S37" s="374"/>
    </row>
    <row r="38" spans="1:19">
      <c r="A38" s="411"/>
      <c r="B38" s="412" t="s">
        <v>220</v>
      </c>
      <c r="C38" s="473">
        <f>SUM(D12:N12)</f>
        <v>0</v>
      </c>
      <c r="D38" s="442"/>
      <c r="E38" s="442"/>
      <c r="F38" s="442"/>
      <c r="G38" s="413"/>
      <c r="H38" s="413"/>
      <c r="I38" s="414"/>
      <c r="J38" s="443"/>
      <c r="K38" s="443"/>
      <c r="L38" s="443"/>
      <c r="M38" s="443"/>
      <c r="N38" s="443"/>
      <c r="O38" s="444"/>
      <c r="P38" s="415"/>
      <c r="Q38" s="386">
        <v>21.96</v>
      </c>
      <c r="R38" s="386">
        <f>Q38-Q37</f>
        <v>16.130000000000003</v>
      </c>
    </row>
    <row r="39" spans="1:19">
      <c r="A39" s="381"/>
      <c r="B39" s="388"/>
      <c r="C39" s="474"/>
      <c r="D39" s="383"/>
      <c r="E39" s="389"/>
      <c r="F39" s="404"/>
      <c r="G39" s="384"/>
      <c r="H39" s="384"/>
      <c r="I39" s="385"/>
      <c r="J39" s="385"/>
      <c r="K39" s="385"/>
      <c r="L39" s="385"/>
      <c r="M39" s="385"/>
      <c r="N39" s="385"/>
      <c r="Q39" s="386">
        <v>34.79</v>
      </c>
      <c r="R39" s="386">
        <f>Q39-Q38</f>
        <v>12.829999999999998</v>
      </c>
    </row>
    <row r="40" spans="1:19">
      <c r="A40" s="381"/>
      <c r="B40" s="382"/>
      <c r="C40" s="475"/>
      <c r="D40" s="383"/>
      <c r="E40" s="389"/>
      <c r="F40" s="404"/>
      <c r="G40" s="384"/>
      <c r="H40" s="384"/>
      <c r="I40" s="385"/>
      <c r="J40" s="385"/>
      <c r="K40" s="385"/>
      <c r="L40" s="385"/>
      <c r="M40" s="385"/>
      <c r="N40" s="391"/>
      <c r="Q40" s="386">
        <v>41</v>
      </c>
      <c r="R40" s="386">
        <f>Q40-Q39</f>
        <v>6.2100000000000009</v>
      </c>
    </row>
    <row r="41" spans="1:19">
      <c r="A41" s="381"/>
      <c r="B41" s="382"/>
      <c r="C41" s="475"/>
      <c r="D41" s="383"/>
      <c r="E41" s="392"/>
      <c r="F41" s="392"/>
      <c r="G41" s="384"/>
      <c r="H41" s="384"/>
      <c r="I41" s="385"/>
      <c r="J41" s="385"/>
      <c r="K41" s="385"/>
      <c r="L41" s="385"/>
      <c r="M41" s="385"/>
      <c r="N41" s="391"/>
    </row>
    <row r="42" spans="1:19">
      <c r="A42" s="381"/>
      <c r="B42" s="630"/>
      <c r="C42" s="631"/>
      <c r="D42" s="392"/>
      <c r="E42" s="392"/>
      <c r="F42" s="392"/>
      <c r="G42" s="384"/>
      <c r="H42" s="384"/>
      <c r="I42" s="385"/>
      <c r="J42" s="385"/>
      <c r="K42" s="385"/>
      <c r="L42" s="385"/>
      <c r="M42" s="385"/>
      <c r="N42" s="391"/>
      <c r="Q42" s="386">
        <v>50.85</v>
      </c>
      <c r="R42" s="386">
        <f>Q42-Q40</f>
        <v>9.8500000000000014</v>
      </c>
    </row>
    <row r="43" spans="1:19">
      <c r="A43" s="381"/>
      <c r="B43" s="393"/>
      <c r="C43" s="476"/>
      <c r="D43" s="392"/>
      <c r="E43" s="392"/>
      <c r="F43" s="392"/>
      <c r="G43" s="384"/>
      <c r="H43" s="384"/>
      <c r="I43" s="385"/>
      <c r="J43" s="385"/>
      <c r="K43" s="385"/>
      <c r="L43" s="385"/>
      <c r="M43" s="385"/>
      <c r="N43" s="385"/>
    </row>
    <row r="44" spans="1:19">
      <c r="A44" s="381"/>
      <c r="B44" s="631" t="e">
        <f>107400/#REF!*100</f>
        <v>#REF!</v>
      </c>
      <c r="C44" s="631"/>
      <c r="D44" s="392"/>
      <c r="E44" s="392"/>
      <c r="F44" s="392"/>
      <c r="G44" s="384"/>
      <c r="H44" s="384"/>
      <c r="I44" s="385"/>
      <c r="J44" s="385"/>
      <c r="K44" s="385"/>
      <c r="L44" s="385"/>
      <c r="M44" s="385"/>
      <c r="N44" s="385"/>
    </row>
    <row r="45" spans="1:19">
      <c r="B45" s="632"/>
      <c r="C45" s="632"/>
    </row>
    <row r="46" spans="1:19">
      <c r="B46" s="632"/>
      <c r="C46" s="632"/>
    </row>
    <row r="47" spans="1:19">
      <c r="B47" s="632"/>
      <c r="C47" s="632"/>
    </row>
    <row r="48" spans="1:19">
      <c r="C48" s="477">
        <v>9393179000</v>
      </c>
    </row>
    <row r="49" spans="3:3">
      <c r="C49" s="477">
        <f>C31/C48*100</f>
        <v>2.9591685626346522</v>
      </c>
    </row>
    <row r="50" spans="3:3">
      <c r="C50" s="478">
        <v>16129</v>
      </c>
    </row>
    <row r="51" spans="3:3">
      <c r="C51" s="479">
        <f>C48/C31*100</f>
        <v>3379.3276010936829</v>
      </c>
    </row>
    <row r="56" spans="3:3">
      <c r="C56" s="477">
        <v>201000</v>
      </c>
    </row>
    <row r="57" spans="3:3">
      <c r="C57" s="477">
        <f>C12-C56</f>
        <v>-201000</v>
      </c>
    </row>
    <row r="59" spans="3:3">
      <c r="C59" s="477">
        <v>107400</v>
      </c>
    </row>
    <row r="60" spans="3:3">
      <c r="C60" s="477" t="e">
        <f>#REF!-C59</f>
        <v>#REF!</v>
      </c>
    </row>
    <row r="61" spans="3:3">
      <c r="C61" s="477" t="e">
        <f>C60+C57</f>
        <v>#REF!</v>
      </c>
    </row>
    <row r="63" spans="3:3">
      <c r="C63" s="477">
        <f>C56+C59</f>
        <v>308400</v>
      </c>
    </row>
  </sheetData>
  <mergeCells count="13">
    <mergeCell ref="B42:C42"/>
    <mergeCell ref="B44:C44"/>
    <mergeCell ref="B45:C45"/>
    <mergeCell ref="B46:C46"/>
    <mergeCell ref="B47:C47"/>
    <mergeCell ref="A1:P1"/>
    <mergeCell ref="A2:P2"/>
    <mergeCell ref="A4:P4"/>
    <mergeCell ref="A6:A7"/>
    <mergeCell ref="B6:B7"/>
    <mergeCell ref="D6:O6"/>
    <mergeCell ref="P6:P7"/>
    <mergeCell ref="A3:P3"/>
  </mergeCells>
  <pageMargins left="0.7" right="0.7" top="0.75" bottom="0.75" header="0.3" footer="0.3"/>
  <pageSetup paperSize="9" scale="71" orientation="landscape" r:id="rId1"/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O57"/>
  <sheetViews>
    <sheetView tabSelected="1" view="pageBreakPreview" zoomScale="80" zoomScaleSheetLayoutView="80" workbookViewId="0">
      <selection activeCell="C5" sqref="C5"/>
    </sheetView>
  </sheetViews>
  <sheetFormatPr defaultColWidth="9" defaultRowHeight="15.75"/>
  <cols>
    <col min="1" max="1" width="5" style="63" customWidth="1"/>
    <col min="2" max="2" width="41.140625" style="64" customWidth="1"/>
    <col min="3" max="3" width="14.42578125" style="63" customWidth="1"/>
    <col min="4" max="4" width="18.140625" style="67" bestFit="1" customWidth="1"/>
    <col min="5" max="5" width="9.28515625" style="67" customWidth="1"/>
    <col min="6" max="6" width="20.140625" style="67" bestFit="1" customWidth="1"/>
    <col min="7" max="7" width="9.85546875" style="68" customWidth="1"/>
    <col min="8" max="8" width="13.7109375" style="67" bestFit="1" customWidth="1"/>
    <col min="9" max="9" width="12.85546875" style="68" customWidth="1"/>
    <col min="10" max="10" width="21.5703125" style="63" customWidth="1"/>
    <col min="11" max="11" width="10.5703125" style="63" customWidth="1"/>
    <col min="12" max="12" width="14.7109375" style="63" customWidth="1"/>
    <col min="13" max="13" width="20.85546875" style="63" customWidth="1"/>
    <col min="14" max="16384" width="9" style="52"/>
  </cols>
  <sheetData>
    <row r="1" spans="1:15" ht="18">
      <c r="A1" s="680" t="s">
        <v>192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314"/>
      <c r="O1" s="314"/>
    </row>
    <row r="2" spans="1:15" ht="18">
      <c r="A2" s="681" t="s">
        <v>52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</row>
    <row r="3" spans="1:15">
      <c r="A3" s="623" t="s">
        <v>193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</row>
    <row r="4" spans="1:15">
      <c r="A4" s="623" t="s">
        <v>184</v>
      </c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</row>
    <row r="5" spans="1:15">
      <c r="A5" s="330"/>
      <c r="B5" s="330"/>
      <c r="C5" s="330"/>
      <c r="D5" s="313"/>
      <c r="E5" s="313"/>
      <c r="F5" s="313"/>
      <c r="G5" s="313"/>
      <c r="H5" s="313"/>
      <c r="I5" s="313"/>
      <c r="J5" s="313"/>
      <c r="K5" s="313"/>
      <c r="L5" s="313"/>
      <c r="M5" s="313"/>
    </row>
    <row r="6" spans="1:15" s="62" customFormat="1">
      <c r="A6" s="316" t="s">
        <v>55</v>
      </c>
      <c r="B6" s="346"/>
      <c r="C6" s="316" t="s">
        <v>239</v>
      </c>
      <c r="D6" s="347"/>
      <c r="E6" s="347"/>
      <c r="F6" s="347"/>
      <c r="G6" s="56"/>
      <c r="H6" s="56"/>
      <c r="I6" s="56"/>
      <c r="J6" s="330"/>
      <c r="K6" s="330"/>
      <c r="L6" s="330"/>
      <c r="M6" s="330"/>
    </row>
    <row r="7" spans="1:15" s="62" customFormat="1">
      <c r="A7" s="316" t="s">
        <v>51</v>
      </c>
      <c r="B7" s="346"/>
      <c r="C7" s="316" t="s">
        <v>240</v>
      </c>
      <c r="D7" s="348"/>
      <c r="E7" s="348"/>
      <c r="F7" s="348"/>
      <c r="G7" s="310"/>
      <c r="H7" s="310"/>
      <c r="I7" s="310"/>
      <c r="J7" s="282"/>
      <c r="K7" s="282"/>
      <c r="L7" s="281"/>
      <c r="M7" s="282"/>
    </row>
    <row r="8" spans="1:15" s="62" customFormat="1">
      <c r="A8" s="316" t="s">
        <v>58</v>
      </c>
      <c r="B8" s="346"/>
      <c r="C8" s="316" t="s">
        <v>155</v>
      </c>
      <c r="D8" s="348"/>
      <c r="E8" s="348"/>
      <c r="F8" s="348"/>
      <c r="G8" s="310"/>
      <c r="H8" s="310"/>
      <c r="I8" s="310"/>
      <c r="J8" s="282"/>
      <c r="K8" s="282"/>
      <c r="L8" s="281"/>
      <c r="M8" s="282"/>
    </row>
    <row r="9" spans="1:15" s="62" customFormat="1">
      <c r="A9" s="316" t="s">
        <v>60</v>
      </c>
      <c r="B9" s="346"/>
      <c r="C9" s="316" t="s">
        <v>267</v>
      </c>
      <c r="D9" s="348"/>
      <c r="E9" s="348"/>
      <c r="F9" s="348"/>
      <c r="G9" s="310"/>
      <c r="H9" s="310"/>
      <c r="I9" s="310"/>
      <c r="J9" s="282"/>
      <c r="K9" s="282"/>
      <c r="L9" s="281"/>
      <c r="M9" s="282"/>
    </row>
    <row r="10" spans="1:15" s="62" customFormat="1">
      <c r="A10" s="316" t="s">
        <v>62</v>
      </c>
      <c r="B10" s="346"/>
      <c r="C10" s="316" t="s">
        <v>268</v>
      </c>
      <c r="D10" s="348"/>
      <c r="E10" s="348"/>
      <c r="F10" s="348"/>
      <c r="G10" s="310"/>
      <c r="H10" s="310"/>
      <c r="I10" s="310"/>
      <c r="J10" s="282"/>
      <c r="K10" s="282"/>
      <c r="L10" s="281"/>
      <c r="M10" s="282"/>
    </row>
    <row r="11" spans="1:15">
      <c r="A11" s="329"/>
      <c r="B11" s="349"/>
      <c r="C11" s="329"/>
      <c r="D11" s="310"/>
      <c r="E11" s="310"/>
      <c r="F11" s="310"/>
      <c r="G11" s="310"/>
      <c r="H11" s="310"/>
      <c r="I11" s="310"/>
      <c r="J11" s="282"/>
      <c r="K11" s="282"/>
      <c r="L11" s="281"/>
      <c r="M11" s="282"/>
    </row>
    <row r="12" spans="1:15" ht="15.75" customHeight="1">
      <c r="A12" s="682" t="s">
        <v>64</v>
      </c>
      <c r="B12" s="682" t="s">
        <v>4</v>
      </c>
      <c r="C12" s="683" t="s">
        <v>68</v>
      </c>
      <c r="D12" s="684" t="s">
        <v>224</v>
      </c>
      <c r="E12" s="684"/>
      <c r="F12" s="684"/>
      <c r="G12" s="684"/>
      <c r="H12" s="684"/>
      <c r="I12" s="684"/>
      <c r="J12" s="684" t="s">
        <v>67</v>
      </c>
      <c r="K12" s="684"/>
      <c r="L12" s="684" t="s">
        <v>68</v>
      </c>
      <c r="M12" s="684" t="s">
        <v>69</v>
      </c>
    </row>
    <row r="13" spans="1:15" ht="15.75" customHeight="1">
      <c r="A13" s="682"/>
      <c r="B13" s="682"/>
      <c r="C13" s="683"/>
      <c r="D13" s="685" t="s">
        <v>70</v>
      </c>
      <c r="E13" s="685"/>
      <c r="F13" s="685"/>
      <c r="G13" s="685"/>
      <c r="H13" s="685" t="s">
        <v>71</v>
      </c>
      <c r="I13" s="685"/>
      <c r="J13" s="684" t="s">
        <v>72</v>
      </c>
      <c r="K13" s="684"/>
      <c r="L13" s="684"/>
      <c r="M13" s="684"/>
    </row>
    <row r="14" spans="1:15" ht="15.75" customHeight="1">
      <c r="A14" s="682"/>
      <c r="B14" s="682"/>
      <c r="C14" s="683"/>
      <c r="D14" s="684" t="s">
        <v>74</v>
      </c>
      <c r="E14" s="684"/>
      <c r="F14" s="684" t="s">
        <v>75</v>
      </c>
      <c r="G14" s="684"/>
      <c r="H14" s="372" t="s">
        <v>74</v>
      </c>
      <c r="I14" s="372" t="s">
        <v>75</v>
      </c>
      <c r="J14" s="684" t="s">
        <v>73</v>
      </c>
      <c r="K14" s="684" t="s">
        <v>71</v>
      </c>
      <c r="L14" s="684"/>
      <c r="M14" s="684"/>
    </row>
    <row r="15" spans="1:15" s="75" customFormat="1">
      <c r="A15" s="682"/>
      <c r="B15" s="682"/>
      <c r="C15" s="683"/>
      <c r="D15" s="350" t="s">
        <v>19</v>
      </c>
      <c r="E15" s="350" t="s">
        <v>76</v>
      </c>
      <c r="F15" s="350" t="s">
        <v>19</v>
      </c>
      <c r="G15" s="350" t="s">
        <v>76</v>
      </c>
      <c r="H15" s="350" t="s">
        <v>76</v>
      </c>
      <c r="I15" s="350" t="s">
        <v>76</v>
      </c>
      <c r="J15" s="684"/>
      <c r="K15" s="684"/>
      <c r="L15" s="684"/>
      <c r="M15" s="684"/>
    </row>
    <row r="16" spans="1:15" s="75" customFormat="1">
      <c r="A16" s="353" t="s">
        <v>77</v>
      </c>
      <c r="B16" s="353" t="s">
        <v>78</v>
      </c>
      <c r="C16" s="351" t="s">
        <v>79</v>
      </c>
      <c r="D16" s="352" t="s">
        <v>82</v>
      </c>
      <c r="E16" s="352" t="s">
        <v>83</v>
      </c>
      <c r="F16" s="352" t="s">
        <v>84</v>
      </c>
      <c r="G16" s="352" t="s">
        <v>85</v>
      </c>
      <c r="H16" s="352" t="s">
        <v>86</v>
      </c>
      <c r="I16" s="352" t="s">
        <v>87</v>
      </c>
      <c r="J16" s="352" t="s">
        <v>88</v>
      </c>
      <c r="K16" s="352" t="s">
        <v>89</v>
      </c>
      <c r="L16" s="352" t="s">
        <v>90</v>
      </c>
      <c r="M16" s="352" t="s">
        <v>91</v>
      </c>
    </row>
    <row r="17" spans="1:14" s="75" customFormat="1" ht="38.25" customHeight="1">
      <c r="A17" s="319" t="s">
        <v>20</v>
      </c>
      <c r="B17" s="320" t="s">
        <v>233</v>
      </c>
      <c r="C17" s="406"/>
      <c r="D17" s="409"/>
      <c r="E17" s="407"/>
      <c r="F17" s="409"/>
      <c r="G17" s="408"/>
      <c r="H17" s="408"/>
      <c r="I17" s="408"/>
      <c r="J17" s="410"/>
      <c r="K17" s="525"/>
      <c r="L17" s="335"/>
      <c r="M17" s="335"/>
      <c r="N17" s="500"/>
    </row>
    <row r="18" spans="1:14" s="75" customFormat="1" ht="31.5" customHeight="1">
      <c r="A18" s="497">
        <v>1</v>
      </c>
      <c r="B18" s="499" t="s">
        <v>234</v>
      </c>
      <c r="C18" s="500">
        <v>10</v>
      </c>
      <c r="D18" s="501">
        <v>49996000</v>
      </c>
      <c r="E18" s="485">
        <f>D18/D18*100</f>
        <v>100</v>
      </c>
      <c r="F18" s="495">
        <f>'2Tabel 2.1'!F12</f>
        <v>49939700</v>
      </c>
      <c r="G18" s="485">
        <f>F18/D18*100</f>
        <v>99.887390991279304</v>
      </c>
      <c r="H18" s="502">
        <v>2</v>
      </c>
      <c r="I18" s="502">
        <v>2</v>
      </c>
      <c r="J18" s="485">
        <f>D18-F18</f>
        <v>56300</v>
      </c>
      <c r="K18" s="485">
        <f>J18/D18*100</f>
        <v>0.11260900872069766</v>
      </c>
      <c r="L18" s="354"/>
      <c r="M18" s="352"/>
      <c r="N18" s="500"/>
    </row>
    <row r="19" spans="1:14" s="75" customFormat="1" ht="31.5" customHeight="1">
      <c r="A19" s="497">
        <v>2</v>
      </c>
      <c r="B19" s="499" t="s">
        <v>260</v>
      </c>
      <c r="C19" s="500">
        <v>3</v>
      </c>
      <c r="D19" s="501">
        <v>5300000</v>
      </c>
      <c r="E19" s="485">
        <f t="shared" ref="E19:E22" si="0">D19/D19*100</f>
        <v>100</v>
      </c>
      <c r="F19" s="495"/>
      <c r="G19" s="485">
        <f>F19/D19*100</f>
        <v>0</v>
      </c>
      <c r="H19" s="502">
        <v>0.5</v>
      </c>
      <c r="I19" s="502">
        <v>0.5</v>
      </c>
      <c r="J19" s="485">
        <f t="shared" ref="J19:J22" si="1">D19-F19</f>
        <v>5300000</v>
      </c>
      <c r="K19" s="485">
        <f>J19/D19*100</f>
        <v>100</v>
      </c>
      <c r="L19" s="352"/>
      <c r="M19" s="352"/>
      <c r="N19" s="500"/>
    </row>
    <row r="20" spans="1:14" s="75" customFormat="1" ht="16.5">
      <c r="A20" s="497">
        <v>3</v>
      </c>
      <c r="B20" s="499" t="s">
        <v>261</v>
      </c>
      <c r="C20" s="500">
        <v>4</v>
      </c>
      <c r="D20" s="501">
        <v>60000000</v>
      </c>
      <c r="E20" s="485">
        <f t="shared" si="0"/>
        <v>100</v>
      </c>
      <c r="F20" s="495">
        <f>'2Tabel 2.1'!F14</f>
        <v>59012000</v>
      </c>
      <c r="G20" s="485">
        <f>F20/D20*100</f>
        <v>98.353333333333339</v>
      </c>
      <c r="H20" s="502">
        <v>2</v>
      </c>
      <c r="I20" s="502">
        <v>2</v>
      </c>
      <c r="J20" s="485">
        <f t="shared" si="1"/>
        <v>988000</v>
      </c>
      <c r="K20" s="485">
        <f>J20/D20*100</f>
        <v>1.6466666666666667</v>
      </c>
      <c r="L20" s="352"/>
      <c r="M20" s="352"/>
      <c r="N20" s="324"/>
    </row>
    <row r="21" spans="1:14" s="75" customFormat="1" ht="16.5" customHeight="1">
      <c r="A21" s="497">
        <v>4</v>
      </c>
      <c r="B21" s="499" t="s">
        <v>262</v>
      </c>
      <c r="C21" s="500">
        <v>3</v>
      </c>
      <c r="D21" s="501">
        <v>28800000</v>
      </c>
      <c r="E21" s="485">
        <f t="shared" si="0"/>
        <v>100</v>
      </c>
      <c r="F21" s="495">
        <f>'2Tabel 2.1'!F15</f>
        <v>28800000</v>
      </c>
      <c r="G21" s="485">
        <f>F21/D21*100</f>
        <v>100</v>
      </c>
      <c r="H21" s="502">
        <v>1</v>
      </c>
      <c r="I21" s="502">
        <v>1</v>
      </c>
      <c r="J21" s="485">
        <f t="shared" si="1"/>
        <v>0</v>
      </c>
      <c r="K21" s="485">
        <f>J21/D21*100</f>
        <v>0</v>
      </c>
      <c r="L21" s="352"/>
      <c r="M21" s="352"/>
      <c r="N21" s="325"/>
    </row>
    <row r="22" spans="1:14" s="75" customFormat="1" ht="16.5" customHeight="1">
      <c r="A22" s="497">
        <v>5</v>
      </c>
      <c r="B22" s="499" t="s">
        <v>253</v>
      </c>
      <c r="C22" s="500">
        <v>35</v>
      </c>
      <c r="D22" s="501">
        <v>133864000</v>
      </c>
      <c r="E22" s="485">
        <f t="shared" si="0"/>
        <v>100</v>
      </c>
      <c r="F22" s="495">
        <f>'2Tabel 2.1'!F16</f>
        <v>133761450</v>
      </c>
      <c r="G22" s="485">
        <f>F22/D22*100</f>
        <v>99.923392398254947</v>
      </c>
      <c r="H22" s="502">
        <v>2.5</v>
      </c>
      <c r="I22" s="502">
        <v>2.5</v>
      </c>
      <c r="J22" s="485">
        <f t="shared" si="1"/>
        <v>102550</v>
      </c>
      <c r="K22" s="485">
        <f>J22/D22*100</f>
        <v>7.6607601745054682E-2</v>
      </c>
      <c r="L22" s="352"/>
      <c r="M22" s="352"/>
      <c r="N22" s="325"/>
    </row>
    <row r="23" spans="1:14" s="75" customFormat="1" ht="16.5" customHeight="1">
      <c r="A23" s="353"/>
      <c r="B23" s="493"/>
      <c r="C23" s="324"/>
      <c r="D23" s="352"/>
      <c r="E23" s="352"/>
      <c r="G23" s="485"/>
      <c r="H23" s="551"/>
      <c r="I23" s="551"/>
      <c r="J23" s="352"/>
      <c r="K23" s="352"/>
      <c r="L23" s="352"/>
      <c r="M23" s="352"/>
      <c r="N23" s="325"/>
    </row>
    <row r="24" spans="1:14" s="91" customFormat="1" ht="15" customHeight="1">
      <c r="A24" s="325" t="s">
        <v>23</v>
      </c>
      <c r="B24" s="370" t="s">
        <v>186</v>
      </c>
      <c r="C24" s="325"/>
      <c r="D24" s="332"/>
      <c r="E24" s="332"/>
      <c r="F24" s="519"/>
      <c r="G24" s="485"/>
      <c r="H24" s="553"/>
      <c r="I24" s="553"/>
      <c r="J24" s="568"/>
      <c r="K24" s="332"/>
      <c r="L24" s="343"/>
      <c r="M24" s="343"/>
      <c r="N24" s="503"/>
    </row>
    <row r="25" spans="1:14" s="102" customFormat="1" ht="15" customHeight="1">
      <c r="A25" s="131">
        <v>1</v>
      </c>
      <c r="B25" s="369" t="s">
        <v>236</v>
      </c>
      <c r="D25" s="520"/>
      <c r="E25" s="334"/>
      <c r="F25" s="520"/>
      <c r="G25" s="485"/>
      <c r="J25" s="335"/>
      <c r="K25" s="525"/>
      <c r="L25" s="336"/>
      <c r="M25" s="357"/>
      <c r="N25" s="522"/>
    </row>
    <row r="26" spans="1:14" s="102" customFormat="1" ht="57">
      <c r="A26" s="131"/>
      <c r="B26" s="369" t="s">
        <v>252</v>
      </c>
      <c r="C26" s="522">
        <v>9</v>
      </c>
      <c r="D26" s="520"/>
      <c r="E26" s="334"/>
      <c r="F26" s="520"/>
      <c r="G26" s="485"/>
      <c r="H26" s="502">
        <v>50</v>
      </c>
      <c r="I26" s="502">
        <v>50</v>
      </c>
      <c r="J26" s="335"/>
      <c r="K26" s="525"/>
      <c r="L26" s="336"/>
      <c r="M26" s="357"/>
      <c r="N26" s="522"/>
    </row>
    <row r="27" spans="1:14" s="102" customFormat="1" ht="16.5">
      <c r="A27" s="131"/>
      <c r="B27" s="369"/>
      <c r="C27" s="324"/>
      <c r="D27" s="520"/>
      <c r="E27" s="334"/>
      <c r="F27" s="520"/>
      <c r="G27" s="485"/>
      <c r="J27" s="335"/>
      <c r="K27" s="525"/>
      <c r="L27" s="336"/>
      <c r="M27" s="357"/>
      <c r="N27" s="522"/>
    </row>
    <row r="28" spans="1:14" s="102" customFormat="1" ht="15" customHeight="1">
      <c r="A28" s="131">
        <v>2</v>
      </c>
      <c r="B28" s="370" t="s">
        <v>237</v>
      </c>
      <c r="C28" s="324"/>
      <c r="D28" s="334"/>
      <c r="E28" s="334"/>
      <c r="F28" s="407"/>
      <c r="G28" s="344"/>
      <c r="H28" s="325"/>
      <c r="I28" s="325"/>
      <c r="J28" s="335"/>
      <c r="K28" s="339"/>
      <c r="L28" s="336"/>
      <c r="M28" s="357" t="s">
        <v>238</v>
      </c>
      <c r="N28" s="325"/>
    </row>
    <row r="29" spans="1:14" s="102" customFormat="1" ht="15" customHeight="1">
      <c r="A29" s="564" t="s">
        <v>42</v>
      </c>
      <c r="B29" s="402" t="s">
        <v>245</v>
      </c>
      <c r="C29" s="324">
        <v>6</v>
      </c>
      <c r="D29" s="334"/>
      <c r="E29" s="334"/>
      <c r="F29" s="407"/>
      <c r="G29" s="344"/>
      <c r="H29" s="502">
        <v>10</v>
      </c>
      <c r="I29" s="502">
        <v>10</v>
      </c>
      <c r="J29" s="335"/>
      <c r="K29" s="339"/>
      <c r="L29" s="336"/>
      <c r="M29" s="357"/>
      <c r="N29" s="325"/>
    </row>
    <row r="30" spans="1:14" s="102" customFormat="1" ht="15" customHeight="1">
      <c r="A30" s="564" t="s">
        <v>44</v>
      </c>
      <c r="B30" s="400" t="s">
        <v>246</v>
      </c>
      <c r="C30" s="324">
        <v>6</v>
      </c>
      <c r="D30" s="334"/>
      <c r="E30" s="334"/>
      <c r="F30" s="407"/>
      <c r="G30" s="344"/>
      <c r="H30" s="502">
        <v>10</v>
      </c>
      <c r="I30" s="502">
        <v>10</v>
      </c>
      <c r="J30" s="335"/>
      <c r="K30" s="339"/>
      <c r="L30" s="336"/>
      <c r="M30" s="357"/>
      <c r="N30" s="325"/>
    </row>
    <row r="31" spans="1:14" s="102" customFormat="1" ht="15" customHeight="1">
      <c r="A31" s="565" t="s">
        <v>46</v>
      </c>
      <c r="B31" s="400" t="s">
        <v>247</v>
      </c>
      <c r="C31" s="324">
        <v>16</v>
      </c>
      <c r="D31" s="334"/>
      <c r="E31" s="334"/>
      <c r="F31" s="407"/>
      <c r="G31" s="344"/>
      <c r="H31" s="502">
        <v>14</v>
      </c>
      <c r="I31" s="502">
        <v>14</v>
      </c>
      <c r="J31" s="335"/>
      <c r="K31" s="339"/>
      <c r="L31" s="336"/>
      <c r="M31" s="357"/>
      <c r="N31" s="325"/>
    </row>
    <row r="32" spans="1:14" s="102" customFormat="1">
      <c r="A32" s="333"/>
      <c r="B32" s="345"/>
      <c r="C32" s="324"/>
      <c r="D32" s="334"/>
      <c r="E32" s="334"/>
      <c r="F32" s="407"/>
      <c r="G32" s="341"/>
      <c r="H32" s="502"/>
      <c r="I32" s="502"/>
      <c r="J32" s="335"/>
      <c r="K32" s="339"/>
      <c r="L32" s="336"/>
      <c r="M32" s="337"/>
      <c r="N32" s="325"/>
    </row>
    <row r="33" spans="1:14" s="130" customFormat="1">
      <c r="A33" s="371" t="s">
        <v>24</v>
      </c>
      <c r="B33" s="331" t="s">
        <v>200</v>
      </c>
      <c r="C33" s="325"/>
      <c r="D33" s="405"/>
      <c r="E33" s="340"/>
      <c r="F33" s="340"/>
      <c r="G33" s="341"/>
      <c r="H33" s="502"/>
      <c r="I33" s="502"/>
      <c r="J33" s="340"/>
      <c r="K33" s="342"/>
      <c r="L33" s="343"/>
      <c r="M33" s="494"/>
      <c r="N33" s="324"/>
    </row>
    <row r="34" spans="1:14" s="102" customFormat="1">
      <c r="A34" s="335" t="s">
        <v>42</v>
      </c>
      <c r="B34" s="336" t="s">
        <v>43</v>
      </c>
      <c r="C34" s="324">
        <v>2</v>
      </c>
      <c r="D34" s="356"/>
      <c r="E34" s="338"/>
      <c r="F34" s="356"/>
      <c r="G34" s="338"/>
      <c r="H34" s="502">
        <v>2</v>
      </c>
      <c r="I34" s="502">
        <v>2</v>
      </c>
      <c r="J34" s="358"/>
      <c r="K34" s="525">
        <f>H35-I35</f>
        <v>0</v>
      </c>
      <c r="L34" s="343"/>
      <c r="M34" s="357" t="s">
        <v>238</v>
      </c>
      <c r="N34" s="324"/>
    </row>
    <row r="35" spans="1:14" s="102" customFormat="1">
      <c r="A35" s="335" t="s">
        <v>44</v>
      </c>
      <c r="B35" s="336" t="s">
        <v>45</v>
      </c>
      <c r="C35" s="324">
        <v>2</v>
      </c>
      <c r="D35" s="356"/>
      <c r="E35" s="338"/>
      <c r="F35" s="356"/>
      <c r="G35" s="338"/>
      <c r="H35" s="502">
        <v>2</v>
      </c>
      <c r="I35" s="502">
        <v>2</v>
      </c>
      <c r="J35" s="358"/>
      <c r="K35" s="525">
        <f>H36-I36</f>
        <v>0</v>
      </c>
      <c r="L35" s="343"/>
      <c r="M35" s="357" t="s">
        <v>238</v>
      </c>
      <c r="N35" s="324"/>
    </row>
    <row r="36" spans="1:14" s="130" customFormat="1">
      <c r="A36" s="335" t="s">
        <v>46</v>
      </c>
      <c r="B36" s="336" t="s">
        <v>47</v>
      </c>
      <c r="C36" s="324">
        <v>2</v>
      </c>
      <c r="D36" s="356"/>
      <c r="E36" s="338"/>
      <c r="F36" s="356"/>
      <c r="G36" s="338"/>
      <c r="H36" s="502">
        <v>2</v>
      </c>
      <c r="I36" s="502">
        <v>2</v>
      </c>
      <c r="J36" s="358"/>
      <c r="K36" s="525">
        <f t="shared" ref="K36:K37" si="2">H37-I37</f>
        <v>0</v>
      </c>
      <c r="L36" s="343"/>
      <c r="M36" s="357" t="s">
        <v>238</v>
      </c>
      <c r="N36" s="324"/>
    </row>
    <row r="37" spans="1:14" s="102" customFormat="1">
      <c r="A37" s="335" t="s">
        <v>49</v>
      </c>
      <c r="B37" s="336" t="s">
        <v>50</v>
      </c>
      <c r="C37" s="324">
        <v>2</v>
      </c>
      <c r="D37" s="359"/>
      <c r="E37" s="340"/>
      <c r="F37" s="359"/>
      <c r="G37" s="341"/>
      <c r="H37" s="502">
        <v>2</v>
      </c>
      <c r="I37" s="502">
        <v>2</v>
      </c>
      <c r="J37" s="340"/>
      <c r="K37" s="525">
        <f t="shared" si="2"/>
        <v>0</v>
      </c>
      <c r="L37" s="343"/>
      <c r="M37" s="357" t="s">
        <v>238</v>
      </c>
      <c r="N37" s="325"/>
    </row>
    <row r="38" spans="1:14" s="102" customFormat="1">
      <c r="A38" s="335"/>
      <c r="B38" s="343"/>
      <c r="C38" s="355"/>
      <c r="D38" s="340"/>
      <c r="E38" s="340"/>
      <c r="F38" s="340"/>
      <c r="G38" s="341"/>
      <c r="H38" s="554"/>
      <c r="I38" s="552"/>
      <c r="J38" s="340"/>
      <c r="K38" s="342"/>
      <c r="L38" s="343"/>
      <c r="M38" s="343"/>
      <c r="N38" s="324"/>
    </row>
    <row r="39" spans="1:14" s="311" customFormat="1">
      <c r="A39" s="679" t="s">
        <v>93</v>
      </c>
      <c r="B39" s="679"/>
      <c r="C39" s="566">
        <f>SUM(C18:C37)</f>
        <v>100</v>
      </c>
      <c r="D39" s="567">
        <f>SUM(D18:D38)</f>
        <v>277960000</v>
      </c>
      <c r="E39" s="529">
        <f>D39/D39*100</f>
        <v>100</v>
      </c>
      <c r="F39" s="469">
        <f>SUM(F18:F38)</f>
        <v>271513150</v>
      </c>
      <c r="G39" s="536">
        <f>F39/D39*100</f>
        <v>97.680655489998557</v>
      </c>
      <c r="H39" s="569">
        <f>SUM(H17:H38)</f>
        <v>100</v>
      </c>
      <c r="I39" s="570">
        <f>SUM(I17:I38)</f>
        <v>100</v>
      </c>
      <c r="J39" s="529"/>
      <c r="K39" s="529"/>
      <c r="L39" s="530"/>
      <c r="M39" s="531"/>
      <c r="N39" s="324"/>
    </row>
    <row r="40" spans="1:14" s="311" customFormat="1">
      <c r="A40" s="360"/>
      <c r="B40" s="360"/>
      <c r="C40" s="486"/>
      <c r="D40" s="487"/>
      <c r="E40" s="488"/>
      <c r="F40" s="488"/>
      <c r="G40" s="488"/>
      <c r="H40" s="489"/>
      <c r="I40" s="488"/>
      <c r="J40" s="486" t="s">
        <v>266</v>
      </c>
      <c r="K40" s="363"/>
      <c r="L40" s="362"/>
      <c r="M40" s="361"/>
      <c r="N40" s="324"/>
    </row>
    <row r="41" spans="1:14" s="311" customFormat="1">
      <c r="A41" s="360"/>
      <c r="B41" s="360"/>
      <c r="C41" s="486"/>
      <c r="D41" s="487"/>
      <c r="E41" s="488"/>
      <c r="F41" s="488"/>
      <c r="G41" s="488"/>
      <c r="H41" s="489"/>
      <c r="I41" s="489"/>
      <c r="J41" s="486" t="s">
        <v>263</v>
      </c>
      <c r="K41" s="363"/>
      <c r="L41" s="362"/>
      <c r="M41" s="361"/>
      <c r="N41" s="324"/>
    </row>
    <row r="42" spans="1:14" s="311" customFormat="1">
      <c r="A42" s="360"/>
      <c r="B42" s="360"/>
      <c r="C42" s="1"/>
      <c r="D42" s="487"/>
      <c r="E42" s="488"/>
      <c r="F42" s="488"/>
      <c r="G42" s="488"/>
      <c r="H42" s="1"/>
      <c r="I42" s="1"/>
      <c r="J42" s="490"/>
      <c r="K42" s="364"/>
      <c r="L42" s="362"/>
      <c r="M42" s="361"/>
    </row>
    <row r="43" spans="1:14" s="311" customFormat="1">
      <c r="A43" s="360"/>
      <c r="B43" s="360"/>
      <c r="C43" s="1"/>
      <c r="D43" s="487"/>
      <c r="E43" s="488"/>
      <c r="F43" s="488"/>
      <c r="G43" s="488"/>
      <c r="H43" s="1"/>
      <c r="I43" s="1"/>
      <c r="J43" s="491"/>
      <c r="K43" s="364"/>
      <c r="L43" s="362"/>
      <c r="M43" s="361"/>
    </row>
    <row r="44" spans="1:14" s="311" customFormat="1">
      <c r="A44" s="360"/>
      <c r="B44" s="360"/>
      <c r="C44" s="1"/>
      <c r="D44" s="487"/>
      <c r="E44" s="488"/>
      <c r="F44" s="488"/>
      <c r="G44" s="488"/>
      <c r="H44" s="1"/>
      <c r="I44" s="1"/>
      <c r="J44" s="491"/>
      <c r="K44" s="364"/>
      <c r="L44" s="362"/>
      <c r="M44" s="361"/>
    </row>
    <row r="45" spans="1:14" s="311" customFormat="1">
      <c r="A45" s="360"/>
      <c r="B45" s="360"/>
      <c r="C45" s="535"/>
      <c r="D45" s="487"/>
      <c r="E45" s="488"/>
      <c r="F45" s="488"/>
      <c r="G45" s="488"/>
      <c r="H45" s="51"/>
      <c r="I45" s="492"/>
      <c r="J45" s="533" t="s">
        <v>180</v>
      </c>
      <c r="K45" s="532"/>
      <c r="L45" s="362"/>
      <c r="M45" s="361"/>
    </row>
    <row r="46" spans="1:14" s="311" customFormat="1">
      <c r="A46" s="360"/>
      <c r="B46" s="360"/>
      <c r="C46" s="534"/>
      <c r="D46" s="487"/>
      <c r="E46" s="488"/>
      <c r="F46" s="488"/>
      <c r="G46" s="488"/>
      <c r="H46" s="1"/>
      <c r="I46" s="1"/>
      <c r="J46" s="490" t="s">
        <v>181</v>
      </c>
      <c r="K46" s="364"/>
      <c r="L46" s="362"/>
      <c r="M46" s="361"/>
    </row>
    <row r="47" spans="1:14">
      <c r="A47" s="365"/>
      <c r="B47" s="349"/>
      <c r="C47" s="366"/>
      <c r="D47" s="367"/>
      <c r="E47" s="367"/>
      <c r="F47" s="367"/>
      <c r="G47" s="368"/>
      <c r="H47" s="367"/>
      <c r="I47" s="368"/>
      <c r="J47" s="329"/>
      <c r="K47" s="329"/>
      <c r="L47" s="349"/>
      <c r="M47" s="329"/>
    </row>
    <row r="48" spans="1:14">
      <c r="A48" s="365"/>
      <c r="B48" s="349"/>
      <c r="C48" s="366"/>
      <c r="D48" s="367"/>
      <c r="E48" s="367"/>
      <c r="F48" s="367"/>
      <c r="G48" s="368"/>
      <c r="H48" s="367"/>
      <c r="I48" s="368"/>
      <c r="J48" s="329"/>
      <c r="K48" s="329"/>
      <c r="L48" s="349"/>
      <c r="M48" s="329"/>
    </row>
    <row r="49" spans="4:13">
      <c r="D49" s="236"/>
      <c r="L49" s="65"/>
    </row>
    <row r="50" spans="4:13">
      <c r="D50" s="236"/>
      <c r="L50" s="65"/>
    </row>
    <row r="51" spans="4:13">
      <c r="D51" s="236"/>
      <c r="L51" s="65"/>
    </row>
    <row r="52" spans="4:13">
      <c r="D52" s="236"/>
      <c r="L52" s="65"/>
      <c r="M52" s="66"/>
    </row>
    <row r="53" spans="4:13">
      <c r="D53" s="236"/>
      <c r="L53" s="65"/>
      <c r="M53" s="66"/>
    </row>
    <row r="54" spans="4:13">
      <c r="D54" s="236"/>
      <c r="E54" s="237"/>
      <c r="F54" s="237"/>
      <c r="G54" s="238"/>
      <c r="H54" s="237"/>
      <c r="I54" s="238"/>
      <c r="J54" s="66"/>
      <c r="K54" s="66"/>
      <c r="L54" s="239"/>
      <c r="M54" s="66"/>
    </row>
    <row r="55" spans="4:13">
      <c r="D55" s="236"/>
      <c r="E55" s="237"/>
      <c r="F55" s="237"/>
      <c r="G55" s="238"/>
      <c r="H55" s="237"/>
      <c r="I55" s="238"/>
      <c r="J55" s="66"/>
      <c r="K55" s="66"/>
      <c r="L55" s="239"/>
      <c r="M55" s="66"/>
    </row>
    <row r="56" spans="4:13">
      <c r="D56" s="236"/>
      <c r="E56" s="237"/>
      <c r="F56" s="237"/>
      <c r="G56" s="238"/>
      <c r="H56" s="237"/>
      <c r="I56" s="238"/>
      <c r="J56" s="66"/>
      <c r="K56" s="66"/>
      <c r="L56" s="239"/>
    </row>
    <row r="57" spans="4:13">
      <c r="D57" s="236"/>
      <c r="E57" s="237"/>
      <c r="F57" s="237"/>
      <c r="G57" s="238"/>
      <c r="H57" s="237"/>
      <c r="I57" s="238"/>
      <c r="J57" s="66"/>
      <c r="K57" s="66"/>
      <c r="L57" s="239"/>
    </row>
  </sheetData>
  <mergeCells count="19">
    <mergeCell ref="F14:G14"/>
    <mergeCell ref="J14:J15"/>
    <mergeCell ref="K14:K15"/>
    <mergeCell ref="A39:B39"/>
    <mergeCell ref="A1:M1"/>
    <mergeCell ref="A2:M2"/>
    <mergeCell ref="A3:M3"/>
    <mergeCell ref="A4:M4"/>
    <mergeCell ref="A12:A15"/>
    <mergeCell ref="B12:B15"/>
    <mergeCell ref="C12:C15"/>
    <mergeCell ref="D12:I12"/>
    <mergeCell ref="J12:K12"/>
    <mergeCell ref="L12:L15"/>
    <mergeCell ref="M12:M15"/>
    <mergeCell ref="D13:G13"/>
    <mergeCell ref="H13:I13"/>
    <mergeCell ref="J13:K13"/>
    <mergeCell ref="D14:E14"/>
  </mergeCells>
  <printOptions horizontalCentered="1"/>
  <pageMargins left="0.7" right="0.7" top="0.75" bottom="0.75" header="0.3" footer="0.3"/>
  <pageSetup paperSize="9" scale="60" orientation="landscape" r:id="rId1"/>
  <rowBreaks count="1" manualBreakCount="1">
    <brk id="4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 1 Kurva S (kegiatan)</vt:lpstr>
      <vt:lpstr>1.2 Wkt Jdwl Plks</vt:lpstr>
      <vt:lpstr>2Tabel 2.1</vt:lpstr>
      <vt:lpstr>3Tabel 2.2</vt:lpstr>
      <vt:lpstr>4.Kurva Fisik</vt:lpstr>
      <vt:lpstr>L2 Capaian Output_rev okt12</vt:lpstr>
      <vt:lpstr>L2 Capaian Output_Contoh</vt:lpstr>
      <vt:lpstr>5.Kurva Uang</vt:lpstr>
      <vt:lpstr>6.cAPAIAN</vt:lpstr>
      <vt:lpstr>'2Tabel 2.1'!Print_Area</vt:lpstr>
      <vt:lpstr>'5.Kurva Uang'!Print_Area</vt:lpstr>
      <vt:lpstr>'6.cAPAIAN'!Print_Area</vt:lpstr>
      <vt:lpstr>'L 1 Kurva S (kegiatan)'!Print_Area</vt:lpstr>
      <vt:lpstr>'L2 Capaian Output_Contoh'!Print_Area</vt:lpstr>
      <vt:lpstr>'L2 Capaian Output_rev okt12'!Print_Area</vt:lpstr>
      <vt:lpstr>'L2 Capaian Output_Contoh'!Print_Titles</vt:lpstr>
      <vt:lpstr>'L2 Capaian Output_rev okt12'!Print_Titles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PROKER</dc:creator>
  <cp:lastModifiedBy>PERPIPAAN</cp:lastModifiedBy>
  <cp:lastPrinted>2015-02-02T06:52:22Z</cp:lastPrinted>
  <dcterms:created xsi:type="dcterms:W3CDTF">2012-10-09T05:45:51Z</dcterms:created>
  <dcterms:modified xsi:type="dcterms:W3CDTF">2015-02-02T06:53:27Z</dcterms:modified>
</cp:coreProperties>
</file>