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20" yWindow="-75" windowWidth="13335" windowHeight="9240" activeTab="2"/>
  </bookViews>
  <sheets>
    <sheet name="(kurva-S) fisik" sheetId="4" r:id="rId1"/>
    <sheet name="(kurva-S) keuangan" sheetId="3" r:id="rId2"/>
    <sheet name="Capaian Output" sheetId="1" r:id="rId3"/>
    <sheet name="Sheet1" sheetId="2" r:id="rId4"/>
  </sheets>
  <definedNames>
    <definedName name="_xlnm.Print_Area" localSheetId="0">'(kurva-S) fisik'!$A$1:$Q$34</definedName>
    <definedName name="_xlnm.Print_Area" localSheetId="1">'(kurva-S) keuangan'!$A$1:$Q$34</definedName>
    <definedName name="_xlnm.Print_Area" localSheetId="2">'Capaian Output'!$A$1:$N$35</definedName>
    <definedName name="_xlnm.Print_Area" localSheetId="3">Sheet1!$A$2:$M$121</definedName>
  </definedNames>
  <calcPr calcId="125725"/>
</workbook>
</file>

<file path=xl/calcChain.xml><?xml version="1.0" encoding="utf-8"?>
<calcChain xmlns="http://schemas.openxmlformats.org/spreadsheetml/2006/main">
  <c r="D32" i="4"/>
  <c r="D27"/>
  <c r="D21"/>
  <c r="D17"/>
  <c r="D13"/>
  <c r="I34"/>
  <c r="I35" i="3"/>
  <c r="H34" i="4"/>
  <c r="H35" i="3"/>
  <c r="G53" i="4"/>
  <c r="G52"/>
  <c r="H52" s="1"/>
  <c r="F52"/>
  <c r="F53" s="1"/>
  <c r="H51"/>
  <c r="G51"/>
  <c r="F51"/>
  <c r="H50"/>
  <c r="G50"/>
  <c r="F50"/>
  <c r="F49"/>
  <c r="C49"/>
  <c r="C47"/>
  <c r="Q42"/>
  <c r="Q41"/>
  <c r="Q40"/>
  <c r="Q39"/>
  <c r="N39"/>
  <c r="I39"/>
  <c r="E38"/>
  <c r="C38"/>
  <c r="E32"/>
  <c r="C32"/>
  <c r="L27" s="1"/>
  <c r="L32" s="1"/>
  <c r="L38" s="1"/>
  <c r="O27"/>
  <c r="O32" s="1"/>
  <c r="O38" s="1"/>
  <c r="N27"/>
  <c r="N32" s="1"/>
  <c r="N38" s="1"/>
  <c r="M27"/>
  <c r="M32" s="1"/>
  <c r="M38" s="1"/>
  <c r="K27"/>
  <c r="J27"/>
  <c r="J32" s="1"/>
  <c r="J38" s="1"/>
  <c r="I27"/>
  <c r="I32" s="1"/>
  <c r="I38" s="1"/>
  <c r="G27"/>
  <c r="F27"/>
  <c r="S26"/>
  <c r="R26"/>
  <c r="S25"/>
  <c r="S22"/>
  <c r="R21"/>
  <c r="K21"/>
  <c r="G21"/>
  <c r="S20"/>
  <c r="S27" s="1"/>
  <c r="R20"/>
  <c r="V18"/>
  <c r="U18"/>
  <c r="T18"/>
  <c r="W18" s="1"/>
  <c r="V17"/>
  <c r="U17"/>
  <c r="T17"/>
  <c r="W17" s="1"/>
  <c r="K17"/>
  <c r="K32" s="1"/>
  <c r="K38" s="1"/>
  <c r="G17"/>
  <c r="G32" s="1"/>
  <c r="G38" s="1"/>
  <c r="W16"/>
  <c r="R16"/>
  <c r="P13"/>
  <c r="P32" s="1"/>
  <c r="P38" s="1"/>
  <c r="O13"/>
  <c r="N13"/>
  <c r="M13"/>
  <c r="L13"/>
  <c r="K13"/>
  <c r="J13"/>
  <c r="I13"/>
  <c r="R13" s="1"/>
  <c r="H13"/>
  <c r="G13"/>
  <c r="F13"/>
  <c r="G53" i="3"/>
  <c r="G52"/>
  <c r="H52" s="1"/>
  <c r="F52"/>
  <c r="F53" s="1"/>
  <c r="H51"/>
  <c r="G51"/>
  <c r="F51"/>
  <c r="H50"/>
  <c r="G50"/>
  <c r="F50"/>
  <c r="F49"/>
  <c r="C49"/>
  <c r="C47"/>
  <c r="Q42"/>
  <c r="Q41"/>
  <c r="Q40"/>
  <c r="Q39"/>
  <c r="N39"/>
  <c r="I39"/>
  <c r="E38"/>
  <c r="C38"/>
  <c r="E32"/>
  <c r="C32"/>
  <c r="O27"/>
  <c r="O32" s="1"/>
  <c r="O38" s="1"/>
  <c r="N27"/>
  <c r="N32" s="1"/>
  <c r="N38" s="1"/>
  <c r="M27"/>
  <c r="M32" s="1"/>
  <c r="M38" s="1"/>
  <c r="L27"/>
  <c r="L32" s="1"/>
  <c r="L38" s="1"/>
  <c r="K27"/>
  <c r="J27"/>
  <c r="J32" s="1"/>
  <c r="J38" s="1"/>
  <c r="I27"/>
  <c r="I32" s="1"/>
  <c r="I38" s="1"/>
  <c r="H27"/>
  <c r="H32" s="1"/>
  <c r="H38" s="1"/>
  <c r="G27"/>
  <c r="F27"/>
  <c r="F32" s="1"/>
  <c r="F38" s="1"/>
  <c r="S26"/>
  <c r="R26"/>
  <c r="S25"/>
  <c r="S22"/>
  <c r="R21"/>
  <c r="K21"/>
  <c r="G21"/>
  <c r="S20"/>
  <c r="S27" s="1"/>
  <c r="R20"/>
  <c r="V18"/>
  <c r="U18"/>
  <c r="T18"/>
  <c r="W18" s="1"/>
  <c r="V17"/>
  <c r="U17"/>
  <c r="T17"/>
  <c r="W17" s="1"/>
  <c r="K17"/>
  <c r="K32" s="1"/>
  <c r="K38" s="1"/>
  <c r="G17"/>
  <c r="G32" s="1"/>
  <c r="G38" s="1"/>
  <c r="W16"/>
  <c r="R16"/>
  <c r="P13"/>
  <c r="P32" s="1"/>
  <c r="P38" s="1"/>
  <c r="O13"/>
  <c r="N13"/>
  <c r="M13"/>
  <c r="L13"/>
  <c r="K13"/>
  <c r="J13"/>
  <c r="I13"/>
  <c r="R13" s="1"/>
  <c r="H13"/>
  <c r="G13"/>
  <c r="F13"/>
  <c r="M122" i="2"/>
  <c r="F32" i="4" l="1"/>
  <c r="F38" s="1"/>
  <c r="Q38" s="1"/>
  <c r="H27"/>
  <c r="H32" s="1"/>
  <c r="H38" s="1"/>
  <c r="R17"/>
  <c r="R18" s="1"/>
  <c r="D32" i="3"/>
  <c r="Q38"/>
  <c r="R27"/>
  <c r="R17"/>
  <c r="R18" s="1"/>
  <c r="D18" i="1"/>
  <c r="L25" i="2"/>
  <c r="K25"/>
  <c r="J25"/>
  <c r="I25"/>
  <c r="H25"/>
  <c r="G25"/>
  <c r="F25"/>
  <c r="E25"/>
  <c r="D25"/>
  <c r="C25"/>
  <c r="B25"/>
  <c r="A25"/>
  <c r="R27" i="4" l="1"/>
  <c r="R30" s="1"/>
  <c r="R30" i="3"/>
  <c r="D28" i="1"/>
  <c r="J18" s="1"/>
  <c r="L114" i="2"/>
  <c r="K114"/>
  <c r="J114"/>
  <c r="I114"/>
  <c r="H114"/>
  <c r="G114"/>
  <c r="F114"/>
  <c r="E114"/>
  <c r="D114"/>
  <c r="C114"/>
  <c r="B114"/>
  <c r="A114"/>
  <c r="L93"/>
  <c r="K93"/>
  <c r="J93"/>
  <c r="I93"/>
  <c r="H93"/>
  <c r="G93"/>
  <c r="F93"/>
  <c r="E93"/>
  <c r="D93"/>
  <c r="C93"/>
  <c r="B93"/>
  <c r="A93"/>
  <c r="L83"/>
  <c r="K83"/>
  <c r="J83"/>
  <c r="I83"/>
  <c r="H83"/>
  <c r="G83"/>
  <c r="F83"/>
  <c r="E83"/>
  <c r="D83"/>
  <c r="C83"/>
  <c r="B83"/>
  <c r="A83"/>
  <c r="L71"/>
  <c r="K71"/>
  <c r="J71"/>
  <c r="I71"/>
  <c r="H71"/>
  <c r="G71"/>
  <c r="F71"/>
  <c r="E71"/>
  <c r="D71"/>
  <c r="C71"/>
  <c r="B71"/>
  <c r="A71"/>
  <c r="L61"/>
  <c r="K61"/>
  <c r="J61"/>
  <c r="I61"/>
  <c r="H61"/>
  <c r="G61"/>
  <c r="F61"/>
  <c r="E61"/>
  <c r="D61"/>
  <c r="C61"/>
  <c r="B61"/>
  <c r="A61"/>
  <c r="L15"/>
  <c r="K15"/>
  <c r="J15"/>
  <c r="I15"/>
  <c r="H15"/>
  <c r="G15"/>
  <c r="F15"/>
  <c r="E15"/>
  <c r="D15"/>
  <c r="C15"/>
  <c r="B15"/>
  <c r="A15"/>
  <c r="L11"/>
  <c r="K11"/>
  <c r="J11"/>
  <c r="I11"/>
  <c r="H11"/>
  <c r="G11"/>
  <c r="F11"/>
  <c r="E11"/>
  <c r="D11"/>
  <c r="C11"/>
  <c r="G28" i="1" s="1"/>
  <c r="B11" i="2"/>
  <c r="A11"/>
  <c r="H18" i="1" l="1"/>
  <c r="K18" s="1"/>
  <c r="Q18"/>
  <c r="F28" l="1"/>
  <c r="L18"/>
  <c r="O18"/>
  <c r="H28" l="1"/>
  <c r="J28"/>
  <c r="O28"/>
  <c r="K28" l="1"/>
  <c r="E28"/>
  <c r="L28" s="1"/>
  <c r="I28"/>
</calcChain>
</file>

<file path=xl/comments1.xml><?xml version="1.0" encoding="utf-8"?>
<comments xmlns="http://schemas.openxmlformats.org/spreadsheetml/2006/main">
  <authors>
    <author>Admin</author>
  </authors>
  <commentList>
    <comment ref="D1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<sst xmlns="http://schemas.openxmlformats.org/spreadsheetml/2006/main" count="212" uniqueCount="142">
  <si>
    <t>Realisasi</t>
  </si>
  <si>
    <t>No.</t>
  </si>
  <si>
    <t>a</t>
  </si>
  <si>
    <t>b</t>
  </si>
  <si>
    <t>c</t>
  </si>
  <si>
    <t>d</t>
  </si>
  <si>
    <t>Jumlah</t>
  </si>
  <si>
    <t>PERSIAPAN</t>
  </si>
  <si>
    <t>PELAKSANAAN</t>
  </si>
  <si>
    <t>I</t>
  </si>
  <si>
    <t>A</t>
  </si>
  <si>
    <t>B</t>
  </si>
  <si>
    <t>III</t>
  </si>
  <si>
    <t>PELAPORAN</t>
  </si>
  <si>
    <t>Keuangan</t>
  </si>
  <si>
    <t xml:space="preserve">Rencana </t>
  </si>
  <si>
    <t>Laporan Awal</t>
  </si>
  <si>
    <t>Laporan Interim</t>
  </si>
  <si>
    <t>Konsep Laporan Akhir</t>
  </si>
  <si>
    <t>Laporan Akhir</t>
  </si>
  <si>
    <t>Output/              Hasil</t>
  </si>
  <si>
    <t>Ketua Tim</t>
  </si>
  <si>
    <t>Kolom (1)</t>
  </si>
  <si>
    <t>Kolom (2)</t>
  </si>
  <si>
    <t>Kolom (3)</t>
  </si>
  <si>
    <t>Kolom (4)</t>
  </si>
  <si>
    <t>Kolom (5)</t>
  </si>
  <si>
    <t>Kolom (6)</t>
  </si>
  <si>
    <t>Kolom (7)</t>
  </si>
  <si>
    <t>Kolom (8)</t>
  </si>
  <si>
    <t>Kolom (9)</t>
  </si>
  <si>
    <t>: cukup jelas</t>
  </si>
  <si>
    <t xml:space="preserve">Cara Pengisian : </t>
  </si>
  <si>
    <t>Header (a)</t>
  </si>
  <si>
    <t>Header (b)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</si>
  <si>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</si>
  <si>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</si>
  <si>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</si>
  <si>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</si>
  <si>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</si>
  <si>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</si>
  <si>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</si>
  <si>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</si>
  <si>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</si>
  <si>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: diisi output/hasil dari kegiatan, sub kegiatan, komponen kegiatan. Misal :</t>
  </si>
  <si>
    <t>(Rp)</t>
  </si>
  <si>
    <t>%</t>
  </si>
  <si>
    <t>Deviasi (%)</t>
  </si>
  <si>
    <t>(10)</t>
  </si>
  <si>
    <t>(11)</t>
  </si>
  <si>
    <t>: diisi nilai bobot kegiatan berdasarkan biaya/volume/beban terhadap kegiatan seluruhnya</t>
  </si>
  <si>
    <t>Output Kegiatan</t>
  </si>
  <si>
    <t xml:space="preserve">  - Naskah Ilmiah ......../ Model Sistem …… , dll  (output)</t>
  </si>
  <si>
    <t xml:space="preserve">  - Hasil Analisis/ Hasil Pengumpulan Data / Hasil Pengukuran (survery)….., dll  (hasil)</t>
  </si>
  <si>
    <t>Kolom (11)</t>
  </si>
  <si>
    <t>Kolom (10)</t>
  </si>
  <si>
    <t>: diisi prosentase deviasi keuangan { (9) = ((5)-(6))/(5) x100% }</t>
  </si>
  <si>
    <t>: diisi prosentase deviasi pelaksanaan { (10) =  100% - (8) }</t>
  </si>
  <si>
    <t>: (b)</t>
  </si>
  <si>
    <t>Header (c)</t>
  </si>
  <si>
    <t>Header (d)</t>
  </si>
  <si>
    <t>Mengetahui/Menyetujui</t>
  </si>
  <si>
    <t>Penanggungjawab Kegiatan,</t>
  </si>
  <si>
    <t>: diisi Jenis Pelaporan (Laporan Awal, Laporan Interim, Konsep laporan Akhir, Laporan Akhir)</t>
  </si>
  <si>
    <r>
      <t xml:space="preserve">: diisi dengan uraian Persiapan, Pelaksanaan dan Pelaporan, </t>
    </r>
    <r>
      <rPr>
        <i/>
        <sz val="12"/>
        <color theme="1"/>
        <rFont val="Tw Cen MT"/>
        <family val="2"/>
      </rPr>
      <t>sesuai RMP</t>
    </r>
  </si>
  <si>
    <r>
      <t xml:space="preserve">: diisi Realisasi </t>
    </r>
    <r>
      <rPr>
        <b/>
        <sz val="12"/>
        <color theme="1"/>
        <rFont val="Tw Cen MT"/>
        <family val="2"/>
      </rPr>
      <t>pelaksanaan  kegiatan</t>
    </r>
    <r>
      <rPr>
        <sz val="12"/>
        <color theme="1"/>
        <rFont val="Tw Cen MT"/>
        <family val="2"/>
      </rPr>
      <t xml:space="preserve"> yang merupakan progres pencapaian target output/hasil kegiatan (mengacu pada Laporan terkait)</t>
    </r>
  </si>
  <si>
    <t xml:space="preserve">: diisi waktu pelaksanaan kegiatan, sub kegiatan, komponen kegiatan. Misal : Januari, Februari </t>
  </si>
  <si>
    <t>Penyusunan  RMP Layanan</t>
  </si>
  <si>
    <t>Perkantoran</t>
  </si>
  <si>
    <t>Pembentukan Tim Kegiatan</t>
  </si>
  <si>
    <t>12 bln</t>
  </si>
  <si>
    <t>dokumen</t>
  </si>
  <si>
    <t>Administrasi kegiatan SATKER</t>
  </si>
  <si>
    <t>1 bln</t>
  </si>
  <si>
    <t>AGUS SETIANTO, BSC</t>
  </si>
  <si>
    <t>NIP.196508251993031001</t>
  </si>
  <si>
    <t>1.  Administrasi Kegiatan</t>
  </si>
  <si>
    <t>DRS. IRFAN SUDONO, MT</t>
  </si>
  <si>
    <t>NIP.196305061990031005</t>
  </si>
  <si>
    <t>(12)</t>
  </si>
  <si>
    <t>(13)</t>
  </si>
  <si>
    <t>Fisik</t>
  </si>
  <si>
    <t>Waktu Capaian</t>
  </si>
  <si>
    <t>DUKUNGAN PENYELENGGARAAN LITBANG</t>
  </si>
  <si>
    <t>RINCIAN KEGIATAN</t>
  </si>
  <si>
    <t>CAPAIAN SASARAN OUTPUT FISIK dan KEUANGAN</t>
  </si>
  <si>
    <t xml:space="preserve">Pagu         (Rp.)                          </t>
  </si>
  <si>
    <t>Rencana  (%)</t>
  </si>
  <si>
    <t>Realisasi  (%)</t>
  </si>
  <si>
    <t>Masing-masing</t>
  </si>
  <si>
    <t>Bobot seluruh</t>
  </si>
  <si>
    <t>TAHUN ANGGARAN 2014</t>
  </si>
  <si>
    <t>RENCANA PELAKSANAAN (S-CURVE)</t>
  </si>
  <si>
    <t>KEGIATAN</t>
  </si>
  <si>
    <t>ADMINISTRASI KEGIATAN</t>
  </si>
  <si>
    <t>SATUAN KERJA BALAI IRIGASI DI BEKASI</t>
  </si>
  <si>
    <t>NO.</t>
  </si>
  <si>
    <t>MAK / KEGIATAN</t>
  </si>
  <si>
    <t>SASARAN</t>
  </si>
  <si>
    <t>B   U   L   A   N</t>
  </si>
  <si>
    <t>PAGU</t>
  </si>
  <si>
    <t>VOL</t>
  </si>
  <si>
    <t>JAN</t>
  </si>
  <si>
    <t>FEB</t>
  </si>
  <si>
    <t>MAR</t>
  </si>
  <si>
    <t>APR</t>
  </si>
  <si>
    <t>MEI</t>
  </si>
  <si>
    <t>JUN</t>
  </si>
  <si>
    <t>JUL</t>
  </si>
  <si>
    <t>AGT</t>
  </si>
  <si>
    <t>SEP</t>
  </si>
  <si>
    <t>OKT</t>
  </si>
  <si>
    <t>NOP</t>
  </si>
  <si>
    <t>DES</t>
  </si>
  <si>
    <t>a.  Persiapan</t>
  </si>
  <si>
    <t>- Penyusunan RMP (DSM/PUSAIR/PP/29)</t>
  </si>
  <si>
    <t>1 LS</t>
  </si>
  <si>
    <t>-Identiifikasi Pemeliharaan (DSM/PUSAAIR/pp/24)</t>
  </si>
  <si>
    <t>b. Pelaksanaan</t>
  </si>
  <si>
    <t>Koordinasi Rapat  dengan Ka.Satker dan Para pelaksana</t>
  </si>
  <si>
    <t>Pembayaran Honorarium Pejabat dan Staf Inti Satker, Panitia Pemeriksa barang/jasa dan Honor Pejabat Pengadaan Satker Balai Irigasi</t>
  </si>
  <si>
    <t>Pengadaan bahan untuk pelaksanaan kegiatan Satker Balai Irigasi 2014</t>
  </si>
  <si>
    <t>Penggandaan Dokumen Kontrak Kegiatan Satuan Kerja Balai Irigasi tahun 2014</t>
  </si>
  <si>
    <t>Perjalanan dinas untuk pelaksanaan  Diskusi,     Pembahasan KAK, Pembahasan Laporan pendahuluan, Interim dan laporan Akhir</t>
  </si>
  <si>
    <t xml:space="preserve"> c. Penyusunan Laporan dan Pertanggungjawaban </t>
  </si>
  <si>
    <t>- Penyusunan Laporan dan Dokumen Output</t>
  </si>
  <si>
    <t>- Laporan Awal</t>
  </si>
  <si>
    <t>- Laporan Interim</t>
  </si>
  <si>
    <t>- Laporan Konsep Akhir</t>
  </si>
  <si>
    <t>- Laporan Akhir</t>
  </si>
  <si>
    <t xml:space="preserve">       - Dokumen Output</t>
  </si>
  <si>
    <t>Rencana Pelaksanaan (%)</t>
  </si>
  <si>
    <t>Rencana Pelaksanaan Keuangan Kumulatif</t>
  </si>
  <si>
    <t>Realisasi Keuangan Kumulatif</t>
  </si>
  <si>
    <t>Ket :</t>
  </si>
  <si>
    <t xml:space="preserve">Kurva S Keuangan </t>
  </si>
  <si>
    <t>Kurva S Fisik                --------------------</t>
  </si>
  <si>
    <t>Rencana Pelaksanaan Fisik Kumulatif</t>
  </si>
  <si>
    <t>Realisasi Fisik Kumulatif</t>
  </si>
  <si>
    <t>Lampiran 2</t>
  </si>
  <si>
    <t>Lampiran 1</t>
  </si>
  <si>
    <t xml:space="preserve">               Bekasi,   Desember 2014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</si>
</sst>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_ ;\-#,##0.00\ "/>
  </numFmts>
  <fonts count="39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Tw Cen MT"/>
      <family val="2"/>
    </font>
    <font>
      <b/>
      <sz val="12"/>
      <color theme="1"/>
      <name val="Tw Cen MT"/>
      <family val="2"/>
    </font>
    <font>
      <b/>
      <sz val="13"/>
      <color theme="1"/>
      <name val="Tw Cen MT"/>
      <family val="2"/>
    </font>
    <font>
      <sz val="13"/>
      <color theme="1"/>
      <name val="Tw Cen MT"/>
      <family val="2"/>
    </font>
    <font>
      <b/>
      <sz val="13"/>
      <name val="Tw Cen MT"/>
      <family val="2"/>
    </font>
    <font>
      <sz val="13"/>
      <name val="Tw Cen MT"/>
      <family val="2"/>
    </font>
    <font>
      <b/>
      <sz val="12"/>
      <color theme="1"/>
      <name val="Arial"/>
      <family val="2"/>
    </font>
    <font>
      <u/>
      <sz val="12"/>
      <color theme="1"/>
      <name val="Tw Cen MT"/>
      <family val="2"/>
    </font>
    <font>
      <b/>
      <i/>
      <sz val="10"/>
      <color theme="1"/>
      <name val="Tw Cen MT"/>
      <family val="2"/>
    </font>
    <font>
      <sz val="12"/>
      <color theme="1"/>
      <name val="Arial"/>
      <family val="2"/>
    </font>
    <font>
      <i/>
      <sz val="12"/>
      <color theme="1"/>
      <name val="Tw Cen MT"/>
      <family val="2"/>
    </font>
    <font>
      <sz val="11"/>
      <color theme="1"/>
      <name val="Calibri"/>
      <family val="2"/>
      <scheme val="minor"/>
    </font>
    <font>
      <sz val="10"/>
      <color theme="1"/>
      <name val="Tw Cen MT"/>
      <family val="2"/>
    </font>
    <font>
      <b/>
      <sz val="10"/>
      <color theme="1"/>
      <name val="Tw Cen MT"/>
      <family val="2"/>
    </font>
    <font>
      <b/>
      <sz val="10"/>
      <name val="Tw Cen MT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color theme="1"/>
      <name val="Tw Cen M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sz val="15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 Narrow"/>
      <family val="2"/>
    </font>
    <font>
      <b/>
      <sz val="11"/>
      <color indexed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3" fillId="0" borderId="0" applyFont="0" applyFill="0" applyBorder="0" applyAlignment="0" applyProtection="0"/>
    <xf numFmtId="0" fontId="22" fillId="0" borderId="0"/>
    <xf numFmtId="0" fontId="26" fillId="0" borderId="0"/>
    <xf numFmtId="0" fontId="26" fillId="0" borderId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</cellStyleXfs>
  <cellXfs count="2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9" fontId="2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9" xfId="0" quotePrefix="1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7" fillId="0" borderId="15" xfId="0" quotePrefix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8" xfId="0" quotePrefix="1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9" fontId="5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/>
    <xf numFmtId="0" fontId="5" fillId="0" borderId="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9" fontId="5" fillId="3" borderId="1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2" borderId="24" xfId="0" quotePrefix="1" applyFont="1" applyFill="1" applyBorder="1" applyAlignment="1">
      <alignment horizontal="center" vertical="center"/>
    </xf>
    <xf numFmtId="0" fontId="10" fillId="2" borderId="24" xfId="0" quotePrefix="1" applyFont="1" applyFill="1" applyBorder="1" applyAlignment="1">
      <alignment horizontal="center" vertical="center" wrapText="1"/>
    </xf>
    <xf numFmtId="0" fontId="12" fillId="0" borderId="0" xfId="0" quotePrefix="1" applyFont="1" applyBorder="1" applyAlignment="1"/>
    <xf numFmtId="0" fontId="11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64" fontId="2" fillId="0" borderId="6" xfId="1" applyNumberFormat="1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9" fontId="14" fillId="0" borderId="2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9" fontId="14" fillId="0" borderId="13" xfId="0" applyNumberFormat="1" applyFont="1" applyBorder="1" applyAlignment="1">
      <alignment vertical="center"/>
    </xf>
    <xf numFmtId="9" fontId="14" fillId="3" borderId="3" xfId="0" applyNumberFormat="1" applyFont="1" applyFill="1" applyBorder="1" applyAlignment="1">
      <alignment vertical="center"/>
    </xf>
    <xf numFmtId="0" fontId="15" fillId="0" borderId="0" xfId="0" applyFont="1"/>
    <xf numFmtId="9" fontId="15" fillId="0" borderId="0" xfId="0" applyNumberFormat="1" applyFont="1"/>
    <xf numFmtId="0" fontId="15" fillId="0" borderId="0" xfId="0" applyFont="1" applyBorder="1"/>
    <xf numFmtId="9" fontId="3" fillId="0" borderId="0" xfId="0" applyNumberFormat="1" applyFont="1" applyAlignment="1">
      <alignment horizontal="center"/>
    </xf>
    <xf numFmtId="9" fontId="3" fillId="0" borderId="0" xfId="0" applyNumberFormat="1" applyFont="1"/>
    <xf numFmtId="0" fontId="3" fillId="0" borderId="0" xfId="0" applyFont="1" applyAlignment="1">
      <alignment horizontal="center"/>
    </xf>
    <xf numFmtId="43" fontId="15" fillId="0" borderId="16" xfId="1" applyFont="1" applyBorder="1" applyAlignment="1">
      <alignment horizontal="center" vertical="center"/>
    </xf>
    <xf numFmtId="43" fontId="16" fillId="0" borderId="10" xfId="1" applyFont="1" applyBorder="1" applyAlignment="1">
      <alignment horizontal="center" vertical="center"/>
    </xf>
    <xf numFmtId="43" fontId="16" fillId="0" borderId="1" xfId="1" applyFont="1" applyBorder="1" applyAlignment="1">
      <alignment horizontal="center" vertical="center"/>
    </xf>
    <xf numFmtId="43" fontId="16" fillId="3" borderId="3" xfId="1" applyFont="1" applyFill="1" applyBorder="1" applyAlignment="1">
      <alignment horizontal="center" vertical="center"/>
    </xf>
    <xf numFmtId="43" fontId="16" fillId="0" borderId="16" xfId="1" applyFont="1" applyBorder="1" applyAlignment="1">
      <alignment horizontal="center" vertical="center"/>
    </xf>
    <xf numFmtId="43" fontId="16" fillId="0" borderId="19" xfId="1" applyFont="1" applyBorder="1" applyAlignment="1">
      <alignment horizontal="center" vertical="center"/>
    </xf>
    <xf numFmtId="43" fontId="15" fillId="3" borderId="3" xfId="1" applyFont="1" applyFill="1" applyBorder="1" applyAlignment="1">
      <alignment horizontal="center" vertical="center"/>
    </xf>
    <xf numFmtId="43" fontId="15" fillId="0" borderId="16" xfId="1" applyNumberFormat="1" applyFont="1" applyBorder="1" applyAlignment="1">
      <alignment vertical="center"/>
    </xf>
    <xf numFmtId="43" fontId="2" fillId="0" borderId="6" xfId="1" applyNumberFormat="1" applyFont="1" applyBorder="1" applyAlignment="1">
      <alignment vertical="center"/>
    </xf>
    <xf numFmtId="43" fontId="16" fillId="0" borderId="10" xfId="1" applyNumberFormat="1" applyFont="1" applyBorder="1" applyAlignment="1">
      <alignment horizontal="center" vertical="center"/>
    </xf>
    <xf numFmtId="43" fontId="15" fillId="0" borderId="10" xfId="1" applyNumberFormat="1" applyFont="1" applyBorder="1" applyAlignment="1">
      <alignment vertical="center"/>
    </xf>
    <xf numFmtId="43" fontId="16" fillId="0" borderId="1" xfId="1" applyNumberFormat="1" applyFont="1" applyBorder="1" applyAlignment="1">
      <alignment horizontal="center" vertical="center"/>
    </xf>
    <xf numFmtId="43" fontId="15" fillId="0" borderId="1" xfId="1" applyNumberFormat="1" applyFont="1" applyBorder="1" applyAlignment="1">
      <alignment vertical="center"/>
    </xf>
    <xf numFmtId="43" fontId="16" fillId="3" borderId="3" xfId="1" applyNumberFormat="1" applyFont="1" applyFill="1" applyBorder="1" applyAlignment="1">
      <alignment horizontal="center" vertical="center"/>
    </xf>
    <xf numFmtId="43" fontId="15" fillId="3" borderId="3" xfId="1" applyNumberFormat="1" applyFont="1" applyFill="1" applyBorder="1" applyAlignment="1">
      <alignment vertical="center" wrapText="1"/>
    </xf>
    <xf numFmtId="43" fontId="3" fillId="0" borderId="6" xfId="1" applyNumberFormat="1" applyFont="1" applyBorder="1" applyAlignment="1">
      <alignment vertical="center"/>
    </xf>
    <xf numFmtId="43" fontId="16" fillId="0" borderId="16" xfId="1" applyNumberFormat="1" applyFont="1" applyBorder="1" applyAlignment="1">
      <alignment horizontal="center" vertical="center"/>
    </xf>
    <xf numFmtId="43" fontId="15" fillId="0" borderId="16" xfId="1" applyNumberFormat="1" applyFont="1" applyBorder="1" applyAlignment="1">
      <alignment vertical="center" wrapText="1"/>
    </xf>
    <xf numFmtId="43" fontId="15" fillId="0" borderId="10" xfId="1" applyNumberFormat="1" applyFont="1" applyBorder="1" applyAlignment="1">
      <alignment vertical="center" wrapText="1"/>
    </xf>
    <xf numFmtId="43" fontId="16" fillId="0" borderId="19" xfId="1" applyNumberFormat="1" applyFont="1" applyBorder="1" applyAlignment="1">
      <alignment horizontal="center" vertical="center"/>
    </xf>
    <xf numFmtId="43" fontId="15" fillId="0" borderId="19" xfId="1" applyNumberFormat="1" applyFont="1" applyBorder="1" applyAlignment="1">
      <alignment vertical="center" wrapText="1"/>
    </xf>
    <xf numFmtId="43" fontId="15" fillId="3" borderId="3" xfId="1" applyNumberFormat="1" applyFont="1" applyFill="1" applyBorder="1" applyAlignment="1">
      <alignment horizontal="center" vertical="center" wrapText="1"/>
    </xf>
    <xf numFmtId="43" fontId="15" fillId="0" borderId="0" xfId="1" applyNumberFormat="1" applyFont="1"/>
    <xf numFmtId="43" fontId="15" fillId="0" borderId="0" xfId="1" applyNumberFormat="1" applyFont="1" applyAlignment="1">
      <alignment horizontal="center"/>
    </xf>
    <xf numFmtId="43" fontId="2" fillId="0" borderId="0" xfId="1" applyNumberFormat="1" applyFont="1"/>
    <xf numFmtId="164" fontId="16" fillId="0" borderId="10" xfId="1" applyNumberFormat="1" applyFont="1" applyBorder="1" applyAlignment="1">
      <alignment horizontal="center" vertical="center"/>
    </xf>
    <xf numFmtId="164" fontId="15" fillId="3" borderId="3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64" fontId="3" fillId="0" borderId="0" xfId="0" applyNumberFormat="1" applyFont="1"/>
    <xf numFmtId="0" fontId="5" fillId="0" borderId="27" xfId="0" applyFont="1" applyBorder="1" applyAlignment="1">
      <alignment vertical="center"/>
    </xf>
    <xf numFmtId="43" fontId="15" fillId="0" borderId="27" xfId="1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9" fontId="19" fillId="0" borderId="0" xfId="0" applyNumberFormat="1" applyFont="1" applyBorder="1" applyAlignment="1">
      <alignment horizontal="center"/>
    </xf>
    <xf numFmtId="43" fontId="15" fillId="0" borderId="2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/>
    </xf>
    <xf numFmtId="4" fontId="2" fillId="0" borderId="6" xfId="1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3" fontId="7" fillId="0" borderId="16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3" borderId="3" xfId="0" applyNumberFormat="1" applyFont="1" applyFill="1" applyBorder="1" applyAlignment="1">
      <alignment wrapText="1"/>
    </xf>
    <xf numFmtId="3" fontId="7" fillId="0" borderId="16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3" fontId="15" fillId="0" borderId="27" xfId="0" applyNumberFormat="1" applyFont="1" applyBorder="1" applyAlignment="1">
      <alignment vertical="center"/>
    </xf>
    <xf numFmtId="3" fontId="15" fillId="0" borderId="28" xfId="0" applyNumberFormat="1" applyFont="1" applyBorder="1" applyAlignment="1">
      <alignment vertical="center"/>
    </xf>
    <xf numFmtId="41" fontId="15" fillId="3" borderId="3" xfId="1" applyNumberFormat="1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wrapText="1"/>
    </xf>
    <xf numFmtId="43" fontId="15" fillId="0" borderId="16" xfId="1" applyNumberFormat="1" applyFont="1" applyFill="1" applyBorder="1" applyAlignment="1">
      <alignment horizontal="center" vertical="center" wrapText="1"/>
    </xf>
    <xf numFmtId="9" fontId="14" fillId="0" borderId="3" xfId="0" applyNumberFormat="1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0" fillId="0" borderId="0" xfId="0" applyNumberFormat="1"/>
    <xf numFmtId="41" fontId="0" fillId="0" borderId="0" xfId="0" applyNumberFormat="1" applyAlignment="1">
      <alignment vertical="center"/>
    </xf>
    <xf numFmtId="0" fontId="14" fillId="0" borderId="4" xfId="0" applyFont="1" applyBorder="1" applyAlignment="1">
      <alignment horizontal="center" vertical="center"/>
    </xf>
    <xf numFmtId="9" fontId="14" fillId="0" borderId="4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right"/>
    </xf>
    <xf numFmtId="43" fontId="15" fillId="0" borderId="10" xfId="1" applyNumberFormat="1" applyFont="1" applyFill="1" applyBorder="1" applyAlignment="1">
      <alignment horizontal="center" vertical="center" wrapText="1"/>
    </xf>
    <xf numFmtId="43" fontId="15" fillId="0" borderId="10" xfId="1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/>
    </xf>
    <xf numFmtId="43" fontId="15" fillId="4" borderId="3" xfId="1" applyFont="1" applyFill="1" applyBorder="1" applyAlignment="1">
      <alignment horizontal="center" vertical="center"/>
    </xf>
    <xf numFmtId="0" fontId="23" fillId="0" borderId="0" xfId="2" applyFont="1" applyFill="1"/>
    <xf numFmtId="0" fontId="24" fillId="0" borderId="0" xfId="2" applyNumberFormat="1" applyFont="1" applyFill="1" applyAlignment="1">
      <alignment horizontal="left"/>
    </xf>
    <xf numFmtId="0" fontId="23" fillId="0" borderId="0" xfId="2" applyNumberFormat="1" applyFont="1" applyFill="1" applyAlignment="1">
      <alignment vertical="top" wrapText="1"/>
    </xf>
    <xf numFmtId="41" fontId="23" fillId="0" borderId="0" xfId="2" applyNumberFormat="1" applyFont="1" applyFill="1" applyAlignment="1">
      <alignment vertical="center" wrapText="1"/>
    </xf>
    <xf numFmtId="41" fontId="23" fillId="0" borderId="0" xfId="2" applyNumberFormat="1" applyFont="1" applyFill="1" applyAlignment="1">
      <alignment vertical="center"/>
    </xf>
    <xf numFmtId="0" fontId="23" fillId="0" borderId="0" xfId="2" applyFont="1" applyFill="1" applyAlignment="1"/>
    <xf numFmtId="0" fontId="26" fillId="0" borderId="0" xfId="2" applyFont="1" applyFill="1" applyAlignment="1"/>
    <xf numFmtId="0" fontId="26" fillId="0" borderId="0" xfId="2" applyNumberFormat="1" applyFont="1" applyFill="1" applyAlignment="1">
      <alignment vertical="center"/>
    </xf>
    <xf numFmtId="0" fontId="28" fillId="0" borderId="0" xfId="2" applyFont="1" applyFill="1" applyBorder="1" applyAlignment="1"/>
    <xf numFmtId="3" fontId="26" fillId="0" borderId="0" xfId="2" applyNumberFormat="1" applyFont="1" applyFill="1" applyBorder="1" applyAlignment="1">
      <alignment vertical="center"/>
    </xf>
    <xf numFmtId="3" fontId="26" fillId="0" borderId="0" xfId="2" applyNumberFormat="1" applyFont="1" applyFill="1" applyBorder="1" applyAlignment="1">
      <alignment vertical="top"/>
    </xf>
    <xf numFmtId="41" fontId="26" fillId="0" borderId="0" xfId="2" applyNumberFormat="1" applyFont="1" applyFill="1" applyBorder="1" applyAlignment="1">
      <alignment vertical="center"/>
    </xf>
    <xf numFmtId="4" fontId="26" fillId="0" borderId="0" xfId="2" applyNumberFormat="1" applyFont="1" applyFill="1" applyBorder="1" applyAlignment="1">
      <alignment vertical="center"/>
    </xf>
    <xf numFmtId="0" fontId="26" fillId="0" borderId="0" xfId="2" applyNumberFormat="1" applyFont="1" applyFill="1" applyBorder="1" applyAlignment="1">
      <alignment vertical="center"/>
    </xf>
    <xf numFmtId="41" fontId="26" fillId="0" borderId="0" xfId="2" applyNumberFormat="1" applyFont="1" applyFill="1" applyAlignment="1">
      <alignment vertical="center"/>
    </xf>
    <xf numFmtId="0" fontId="26" fillId="0" borderId="0" xfId="2" applyNumberFormat="1" applyFont="1" applyFill="1" applyBorder="1" applyAlignment="1">
      <alignment vertical="center" wrapText="1"/>
    </xf>
    <xf numFmtId="3" fontId="26" fillId="0" borderId="0" xfId="2" applyNumberFormat="1" applyFont="1" applyFill="1" applyBorder="1" applyAlignment="1">
      <alignment vertical="center" wrapText="1"/>
    </xf>
    <xf numFmtId="3" fontId="26" fillId="0" borderId="0" xfId="2" applyNumberFormat="1" applyFont="1" applyFill="1" applyBorder="1" applyAlignment="1">
      <alignment vertical="top" wrapText="1"/>
    </xf>
    <xf numFmtId="41" fontId="26" fillId="0" borderId="0" xfId="2" applyNumberFormat="1" applyFont="1" applyFill="1" applyBorder="1" applyAlignment="1">
      <alignment vertical="center" wrapText="1"/>
    </xf>
    <xf numFmtId="4" fontId="26" fillId="0" borderId="0" xfId="2" applyNumberFormat="1" applyFont="1" applyFill="1" applyBorder="1" applyAlignment="1">
      <alignment vertical="center" wrapText="1"/>
    </xf>
    <xf numFmtId="0" fontId="26" fillId="0" borderId="0" xfId="2" applyFont="1" applyFill="1"/>
    <xf numFmtId="0" fontId="26" fillId="0" borderId="0" xfId="2" applyFont="1" applyFill="1" applyAlignment="1">
      <alignment horizontal="center" vertical="center"/>
    </xf>
    <xf numFmtId="3" fontId="18" fillId="0" borderId="42" xfId="2" applyNumberFormat="1" applyFont="1" applyFill="1" applyBorder="1" applyAlignment="1">
      <alignment horizontal="center" vertical="center"/>
    </xf>
    <xf numFmtId="41" fontId="18" fillId="0" borderId="43" xfId="2" applyNumberFormat="1" applyFont="1" applyFill="1" applyBorder="1" applyAlignment="1">
      <alignment horizontal="center" vertical="center"/>
    </xf>
    <xf numFmtId="4" fontId="26" fillId="0" borderId="44" xfId="2" applyNumberFormat="1" applyFont="1" applyFill="1" applyBorder="1" applyAlignment="1">
      <alignment horizontal="center" vertical="center"/>
    </xf>
    <xf numFmtId="4" fontId="26" fillId="0" borderId="45" xfId="2" applyNumberFormat="1" applyFont="1" applyFill="1" applyBorder="1" applyAlignment="1">
      <alignment horizontal="center" vertical="center"/>
    </xf>
    <xf numFmtId="41" fontId="26" fillId="0" borderId="45" xfId="2" applyNumberFormat="1" applyFont="1" applyFill="1" applyBorder="1" applyAlignment="1">
      <alignment horizontal="center" vertical="center"/>
    </xf>
    <xf numFmtId="41" fontId="26" fillId="0" borderId="46" xfId="2" applyNumberFormat="1" applyFont="1" applyFill="1" applyBorder="1" applyAlignment="1">
      <alignment horizontal="center" vertical="center"/>
    </xf>
    <xf numFmtId="0" fontId="26" fillId="0" borderId="48" xfId="2" applyNumberFormat="1" applyFont="1" applyFill="1" applyBorder="1" applyAlignment="1">
      <alignment vertical="center" wrapText="1"/>
    </xf>
    <xf numFmtId="3" fontId="26" fillId="0" borderId="49" xfId="3" applyNumberFormat="1" applyFont="1" applyFill="1" applyBorder="1" applyAlignment="1">
      <alignment horizontal="left" indent="1"/>
    </xf>
    <xf numFmtId="0" fontId="26" fillId="0" borderId="50" xfId="2" applyNumberFormat="1" applyFont="1" applyFill="1" applyBorder="1" applyAlignment="1">
      <alignment vertical="top" wrapText="1"/>
    </xf>
    <xf numFmtId="41" fontId="26" fillId="0" borderId="51" xfId="2" applyNumberFormat="1" applyFont="1" applyFill="1" applyBorder="1" applyAlignment="1">
      <alignment vertical="center" wrapText="1"/>
    </xf>
    <xf numFmtId="4" fontId="18" fillId="0" borderId="52" xfId="2" applyNumberFormat="1" applyFont="1" applyFill="1" applyBorder="1" applyAlignment="1">
      <alignment vertical="center" wrapText="1"/>
    </xf>
    <xf numFmtId="4" fontId="18" fillId="0" borderId="2" xfId="2" applyNumberFormat="1" applyFont="1" applyFill="1" applyBorder="1" applyAlignment="1">
      <alignment vertical="center" wrapText="1"/>
    </xf>
    <xf numFmtId="4" fontId="18" fillId="0" borderId="2" xfId="2" applyNumberFormat="1" applyFont="1" applyFill="1" applyBorder="1" applyAlignment="1">
      <alignment vertical="center"/>
    </xf>
    <xf numFmtId="4" fontId="18" fillId="0" borderId="53" xfId="2" applyNumberFormat="1" applyFont="1" applyFill="1" applyBorder="1" applyAlignment="1">
      <alignment vertical="center"/>
    </xf>
    <xf numFmtId="0" fontId="26" fillId="0" borderId="54" xfId="2" applyFont="1" applyFill="1" applyBorder="1" applyAlignment="1"/>
    <xf numFmtId="0" fontId="26" fillId="0" borderId="48" xfId="2" applyFont="1" applyFill="1" applyBorder="1"/>
    <xf numFmtId="0" fontId="31" fillId="0" borderId="55" xfId="4" applyFont="1" applyBorder="1"/>
    <xf numFmtId="0" fontId="31" fillId="0" borderId="55" xfId="4" quotePrefix="1" applyFont="1" applyBorder="1" applyAlignment="1">
      <alignment horizontal="left" indent="2"/>
    </xf>
    <xf numFmtId="41" fontId="26" fillId="0" borderId="50" xfId="5" applyFont="1" applyFill="1" applyBorder="1" applyAlignment="1">
      <alignment vertical="top" wrapText="1"/>
    </xf>
    <xf numFmtId="4" fontId="26" fillId="0" borderId="0" xfId="2" applyNumberFormat="1" applyFont="1" applyFill="1" applyAlignment="1"/>
    <xf numFmtId="3" fontId="26" fillId="0" borderId="0" xfId="2" applyNumberFormat="1" applyFont="1" applyFill="1" applyAlignment="1"/>
    <xf numFmtId="0" fontId="26" fillId="0" borderId="55" xfId="2" applyNumberFormat="1" applyFont="1" applyFill="1" applyBorder="1" applyAlignment="1">
      <alignment horizontal="left" indent="1"/>
    </xf>
    <xf numFmtId="0" fontId="32" fillId="0" borderId="55" xfId="4" applyFont="1" applyBorder="1"/>
    <xf numFmtId="3" fontId="26" fillId="0" borderId="0" xfId="2" applyNumberFormat="1" applyFont="1" applyFill="1"/>
    <xf numFmtId="0" fontId="33" fillId="0" borderId="55" xfId="4" applyFont="1" applyBorder="1" applyAlignment="1">
      <alignment horizontal="left" wrapText="1"/>
    </xf>
    <xf numFmtId="3" fontId="26" fillId="0" borderId="50" xfId="2" applyNumberFormat="1" applyFont="1" applyFill="1" applyBorder="1" applyAlignment="1">
      <alignment vertical="top" wrapText="1"/>
    </xf>
    <xf numFmtId="41" fontId="26" fillId="0" borderId="51" xfId="2" applyNumberFormat="1" applyFont="1" applyFill="1" applyBorder="1" applyAlignment="1">
      <alignment horizontal="center" vertical="center" wrapText="1"/>
    </xf>
    <xf numFmtId="0" fontId="26" fillId="0" borderId="54" xfId="2" applyFont="1" applyFill="1" applyBorder="1" applyAlignment="1">
      <alignment horizontal="right"/>
    </xf>
    <xf numFmtId="43" fontId="26" fillId="0" borderId="0" xfId="2" applyNumberFormat="1" applyFont="1" applyFill="1" applyAlignment="1"/>
    <xf numFmtId="43" fontId="26" fillId="0" borderId="0" xfId="2" applyNumberFormat="1" applyFont="1" applyFill="1"/>
    <xf numFmtId="0" fontId="33" fillId="0" borderId="55" xfId="4" applyFont="1" applyBorder="1" applyAlignment="1">
      <alignment horizontal="left" vertical="top" wrapText="1"/>
    </xf>
    <xf numFmtId="0" fontId="34" fillId="0" borderId="55" xfId="4" applyFont="1" applyBorder="1" applyAlignment="1">
      <alignment wrapText="1"/>
    </xf>
    <xf numFmtId="4" fontId="18" fillId="0" borderId="53" xfId="2" applyNumberFormat="1" applyFont="1" applyFill="1" applyBorder="1" applyAlignment="1">
      <alignment vertical="center" wrapText="1"/>
    </xf>
    <xf numFmtId="4" fontId="35" fillId="0" borderId="2" xfId="2" applyNumberFormat="1" applyFont="1" applyFill="1" applyBorder="1" applyAlignment="1">
      <alignment vertical="center" wrapText="1"/>
    </xf>
    <xf numFmtId="0" fontId="17" fillId="0" borderId="55" xfId="4" quotePrefix="1" applyFont="1" applyBorder="1" applyAlignment="1"/>
    <xf numFmtId="0" fontId="26" fillId="0" borderId="55" xfId="4" quotePrefix="1" applyFont="1" applyBorder="1" applyAlignment="1">
      <alignment horizontal="left" indent="2"/>
    </xf>
    <xf numFmtId="0" fontId="26" fillId="0" borderId="55" xfId="4" applyFont="1" applyBorder="1"/>
    <xf numFmtId="0" fontId="26" fillId="0" borderId="56" xfId="4" applyFont="1" applyBorder="1" applyAlignment="1">
      <alignment vertical="center"/>
    </xf>
    <xf numFmtId="4" fontId="26" fillId="0" borderId="51" xfId="2" applyNumberFormat="1" applyFont="1" applyFill="1" applyBorder="1" applyAlignment="1">
      <alignment vertical="center" wrapText="1"/>
    </xf>
    <xf numFmtId="0" fontId="26" fillId="0" borderId="57" xfId="2" applyFont="1" applyFill="1" applyBorder="1" applyAlignment="1">
      <alignment vertical="center"/>
    </xf>
    <xf numFmtId="164" fontId="18" fillId="0" borderId="58" xfId="6" applyNumberFormat="1" applyFont="1" applyBorder="1" applyAlignment="1">
      <alignment horizontal="left" vertical="center" wrapText="1" indent="1"/>
    </xf>
    <xf numFmtId="164" fontId="18" fillId="0" borderId="59" xfId="6" applyNumberFormat="1" applyFont="1" applyBorder="1" applyAlignment="1">
      <alignment vertical="center" wrapText="1"/>
    </xf>
    <xf numFmtId="4" fontId="18" fillId="0" borderId="60" xfId="6" applyNumberFormat="1" applyFont="1" applyBorder="1" applyAlignment="1">
      <alignment vertical="center" wrapText="1"/>
    </xf>
    <xf numFmtId="4" fontId="26" fillId="0" borderId="61" xfId="2" applyNumberFormat="1" applyFont="1" applyFill="1" applyBorder="1" applyAlignment="1">
      <alignment vertical="center" wrapText="1"/>
    </xf>
    <xf numFmtId="0" fontId="26" fillId="0" borderId="62" xfId="2" applyFont="1" applyFill="1" applyBorder="1" applyAlignment="1">
      <alignment vertical="center"/>
    </xf>
    <xf numFmtId="0" fontId="26" fillId="0" borderId="63" xfId="2" applyFont="1" applyFill="1" applyBorder="1" applyAlignment="1">
      <alignment vertical="center"/>
    </xf>
    <xf numFmtId="164" fontId="18" fillId="0" borderId="64" xfId="6" applyNumberFormat="1" applyFont="1" applyBorder="1" applyAlignment="1">
      <alignment horizontal="left" vertical="center" wrapText="1" indent="1"/>
    </xf>
    <xf numFmtId="164" fontId="18" fillId="0" borderId="65" xfId="6" applyNumberFormat="1" applyFont="1" applyBorder="1" applyAlignment="1">
      <alignment vertical="center" wrapText="1"/>
    </xf>
    <xf numFmtId="164" fontId="18" fillId="0" borderId="66" xfId="6" applyNumberFormat="1" applyFont="1" applyFill="1" applyBorder="1" applyAlignment="1">
      <alignment vertical="center" wrapText="1"/>
    </xf>
    <xf numFmtId="4" fontId="26" fillId="0" borderId="67" xfId="2" applyNumberFormat="1" applyFont="1" applyFill="1" applyBorder="1" applyAlignment="1">
      <alignment vertical="center" wrapText="1"/>
    </xf>
    <xf numFmtId="4" fontId="26" fillId="0" borderId="4" xfId="2" applyNumberFormat="1" applyFont="1" applyFill="1" applyBorder="1" applyAlignment="1">
      <alignment vertical="center" wrapText="1"/>
    </xf>
    <xf numFmtId="4" fontId="26" fillId="0" borderId="68" xfId="2" applyNumberFormat="1" applyFont="1" applyFill="1" applyBorder="1" applyAlignment="1">
      <alignment vertical="center" wrapText="1"/>
    </xf>
    <xf numFmtId="41" fontId="26" fillId="0" borderId="69" xfId="2" applyNumberFormat="1" applyFont="1" applyFill="1" applyBorder="1" applyAlignment="1">
      <alignment vertical="center"/>
    </xf>
    <xf numFmtId="0" fontId="26" fillId="0" borderId="70" xfId="2" applyFont="1" applyFill="1" applyBorder="1" applyAlignment="1">
      <alignment vertical="center"/>
    </xf>
    <xf numFmtId="0" fontId="26" fillId="0" borderId="0" xfId="2" applyFont="1" applyFill="1" applyAlignment="1">
      <alignment vertical="center"/>
    </xf>
    <xf numFmtId="0" fontId="26" fillId="0" borderId="71" xfId="2" applyFont="1" applyFill="1" applyBorder="1" applyAlignment="1">
      <alignment vertical="center"/>
    </xf>
    <xf numFmtId="164" fontId="36" fillId="0" borderId="72" xfId="6" applyNumberFormat="1" applyFont="1" applyBorder="1" applyAlignment="1">
      <alignment vertical="center" wrapText="1"/>
    </xf>
    <xf numFmtId="164" fontId="36" fillId="0" borderId="73" xfId="6" applyNumberFormat="1" applyFont="1" applyFill="1" applyBorder="1" applyAlignment="1">
      <alignment vertical="center" wrapText="1"/>
    </xf>
    <xf numFmtId="4" fontId="26" fillId="0" borderId="23" xfId="2" applyNumberFormat="1" applyFont="1" applyFill="1" applyBorder="1" applyAlignment="1">
      <alignment vertical="center" wrapText="1"/>
    </xf>
    <xf numFmtId="4" fontId="23" fillId="0" borderId="3" xfId="2" applyNumberFormat="1" applyFont="1" applyFill="1" applyBorder="1" applyAlignment="1">
      <alignment vertical="center"/>
    </xf>
    <xf numFmtId="0" fontId="26" fillId="0" borderId="74" xfId="2" applyFont="1" applyFill="1" applyBorder="1" applyAlignment="1">
      <alignment vertical="center"/>
    </xf>
    <xf numFmtId="0" fontId="26" fillId="0" borderId="0" xfId="2" applyFont="1" applyFill="1" applyBorder="1"/>
    <xf numFmtId="164" fontId="26" fillId="0" borderId="0" xfId="6" applyNumberFormat="1" applyFont="1" applyBorder="1"/>
    <xf numFmtId="164" fontId="26" fillId="0" borderId="0" xfId="6" applyNumberFormat="1" applyFont="1" applyBorder="1" applyAlignment="1"/>
    <xf numFmtId="0" fontId="23" fillId="0" borderId="0" xfId="2" applyNumberFormat="1" applyFont="1" applyFill="1" applyAlignment="1">
      <alignment horizontal="left"/>
    </xf>
    <xf numFmtId="0" fontId="23" fillId="0" borderId="0" xfId="2" applyNumberFormat="1" applyFont="1" applyFill="1" applyAlignment="1">
      <alignment horizontal="center"/>
    </xf>
    <xf numFmtId="4" fontId="23" fillId="0" borderId="0" xfId="2" applyNumberFormat="1" applyFont="1" applyFill="1" applyAlignment="1">
      <alignment vertical="top" wrapText="1"/>
    </xf>
    <xf numFmtId="41" fontId="37" fillId="0" borderId="0" xfId="2" applyNumberFormat="1" applyFont="1" applyFill="1" applyAlignment="1">
      <alignment vertical="center" wrapText="1"/>
    </xf>
    <xf numFmtId="41" fontId="23" fillId="0" borderId="0" xfId="2" applyNumberFormat="1" applyFont="1" applyFill="1" applyAlignment="1"/>
    <xf numFmtId="3" fontId="23" fillId="0" borderId="0" xfId="2" applyNumberFormat="1" applyFont="1" applyFill="1" applyAlignment="1">
      <alignment vertical="top" wrapText="1"/>
    </xf>
    <xf numFmtId="165" fontId="23" fillId="0" borderId="0" xfId="2" applyNumberFormat="1" applyFont="1" applyFill="1" applyAlignment="1">
      <alignment vertical="top" wrapText="1"/>
    </xf>
    <xf numFmtId="165" fontId="23" fillId="5" borderId="0" xfId="2" applyNumberFormat="1" applyFont="1" applyFill="1" applyAlignment="1">
      <alignment vertical="top" wrapText="1"/>
    </xf>
    <xf numFmtId="165" fontId="38" fillId="0" borderId="0" xfId="2" applyNumberFormat="1" applyFont="1" applyFill="1" applyAlignment="1">
      <alignment vertical="top" wrapText="1"/>
    </xf>
    <xf numFmtId="39" fontId="23" fillId="0" borderId="0" xfId="2" applyNumberFormat="1" applyFont="1" applyFill="1" applyAlignment="1">
      <alignment vertical="center" wrapText="1"/>
    </xf>
    <xf numFmtId="39" fontId="23" fillId="0" borderId="0" xfId="2" applyNumberFormat="1" applyFont="1" applyFill="1" applyAlignment="1">
      <alignment vertical="center"/>
    </xf>
    <xf numFmtId="39" fontId="26" fillId="0" borderId="51" xfId="2" applyNumberFormat="1" applyFont="1" applyFill="1" applyBorder="1" applyAlignment="1">
      <alignment vertical="center" wrapText="1"/>
    </xf>
    <xf numFmtId="0" fontId="18" fillId="0" borderId="33" xfId="2" applyNumberFormat="1" applyFont="1" applyFill="1" applyBorder="1" applyAlignment="1">
      <alignment horizontal="center" vertical="center"/>
    </xf>
    <xf numFmtId="0" fontId="18" fillId="0" borderId="40" xfId="2" applyNumberFormat="1" applyFont="1" applyFill="1" applyBorder="1" applyAlignment="1">
      <alignment horizontal="center" vertical="center"/>
    </xf>
    <xf numFmtId="3" fontId="30" fillId="0" borderId="34" xfId="2" applyNumberFormat="1" applyFont="1" applyFill="1" applyBorder="1" applyAlignment="1">
      <alignment horizontal="center" vertical="center"/>
    </xf>
    <xf numFmtId="3" fontId="30" fillId="0" borderId="41" xfId="2" applyNumberFormat="1" applyFont="1" applyFill="1" applyBorder="1" applyAlignment="1">
      <alignment horizontal="center" vertical="center"/>
    </xf>
    <xf numFmtId="3" fontId="30" fillId="0" borderId="35" xfId="2" applyNumberFormat="1" applyFont="1" applyFill="1" applyBorder="1" applyAlignment="1">
      <alignment horizontal="center" vertical="center" wrapText="1"/>
    </xf>
    <xf numFmtId="3" fontId="30" fillId="0" borderId="36" xfId="2" applyNumberFormat="1" applyFont="1" applyFill="1" applyBorder="1" applyAlignment="1">
      <alignment horizontal="center" vertical="center" wrapText="1"/>
    </xf>
    <xf numFmtId="4" fontId="30" fillId="0" borderId="37" xfId="2" applyNumberFormat="1" applyFont="1" applyFill="1" applyBorder="1" applyAlignment="1">
      <alignment horizontal="center" vertical="center"/>
    </xf>
    <xf numFmtId="4" fontId="30" fillId="0" borderId="36" xfId="2" applyNumberFormat="1" applyFont="1" applyFill="1" applyBorder="1" applyAlignment="1">
      <alignment horizontal="center" vertical="center"/>
    </xf>
    <xf numFmtId="4" fontId="30" fillId="0" borderId="38" xfId="2" applyNumberFormat="1" applyFont="1" applyFill="1" applyBorder="1" applyAlignment="1">
      <alignment horizontal="center" vertical="center"/>
    </xf>
    <xf numFmtId="0" fontId="26" fillId="0" borderId="39" xfId="2" applyFont="1" applyFill="1" applyBorder="1" applyAlignment="1">
      <alignment horizontal="center" vertical="center"/>
    </xf>
    <xf numFmtId="0" fontId="26" fillId="0" borderId="47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29" fillId="0" borderId="0" xfId="2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9" fontId="19" fillId="0" borderId="0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3" fontId="15" fillId="0" borderId="0" xfId="1" applyNumberFormat="1" applyFont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0" fillId="2" borderId="25" xfId="0" quotePrefix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8">
    <cellStyle name="Comma" xfId="1" builtinId="3"/>
    <cellStyle name="Comma [0] 2" xfId="5"/>
    <cellStyle name="Comma 2" xfId="6"/>
    <cellStyle name="Normal" xfId="0" builtinId="0"/>
    <cellStyle name="Normal 2" xfId="7"/>
    <cellStyle name="Normal 3" xfId="4"/>
    <cellStyle name="Normal_DaftarSimak2" xfId="2"/>
    <cellStyle name="Normal_kurva-S_20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plotArea>
      <c:layout/>
      <c:lineChart>
        <c:grouping val="standard"/>
        <c:ser>
          <c:idx val="0"/>
          <c:order val="0"/>
          <c:tx>
            <c:v>Rencana Keuangan Kumulatif</c:v>
          </c:tx>
          <c:marker>
            <c:symbol val="none"/>
          </c:marker>
          <c:val>
            <c:numRef>
              <c:f>'(kurva-S) fisik'!$E$33:$P$33</c:f>
              <c:numCache>
                <c:formatCode>#,##0.00</c:formatCode>
                <c:ptCount val="12"/>
                <c:pt idx="0">
                  <c:v>0</c:v>
                </c:pt>
                <c:pt idx="1">
                  <c:v>7.7824319607247006</c:v>
                </c:pt>
                <c:pt idx="2">
                  <c:v>19.505905932957244</c:v>
                </c:pt>
                <c:pt idx="3">
                  <c:v>27.288337893681945</c:v>
                </c:pt>
                <c:pt idx="4">
                  <c:v>35.070769854406649</c:v>
                </c:pt>
                <c:pt idx="5">
                  <c:v>42.853201815131349</c:v>
                </c:pt>
                <c:pt idx="6">
                  <c:v>54.158925334144058</c:v>
                </c:pt>
                <c:pt idx="7">
                  <c:v>61.941357294868759</c:v>
                </c:pt>
                <c:pt idx="8">
                  <c:v>69.723789255593459</c:v>
                </c:pt>
                <c:pt idx="9">
                  <c:v>77.506221216318153</c:v>
                </c:pt>
                <c:pt idx="10">
                  <c:v>85.288653177042846</c:v>
                </c:pt>
                <c:pt idx="11" formatCode="_(* #,##0_);_(* \(#,##0\);_(* &quot;-&quot;_);_(@_)">
                  <c:v>99.999999999999972</c:v>
                </c:pt>
              </c:numCache>
            </c:numRef>
          </c:val>
        </c:ser>
        <c:ser>
          <c:idx val="1"/>
          <c:order val="1"/>
          <c:tx>
            <c:v>Realisasi Keuangan Kumulatif</c:v>
          </c:tx>
          <c:marker>
            <c:symbol val="none"/>
          </c:marker>
          <c:val>
            <c:numRef>
              <c:f>'(kurva-S) fisik'!$E$34:$P$34</c:f>
              <c:numCache>
                <c:formatCode>#,##0.00</c:formatCode>
                <c:ptCount val="12"/>
                <c:pt idx="0">
                  <c:v>0</c:v>
                </c:pt>
                <c:pt idx="1">
                  <c:v>6.76</c:v>
                </c:pt>
                <c:pt idx="2">
                  <c:v>16.66</c:v>
                </c:pt>
                <c:pt idx="3">
                  <c:v>22.378337893681945</c:v>
                </c:pt>
                <c:pt idx="4">
                  <c:v>29.650769854406647</c:v>
                </c:pt>
                <c:pt idx="5">
                  <c:v>44.34</c:v>
                </c:pt>
                <c:pt idx="6">
                  <c:v>52.07</c:v>
                </c:pt>
                <c:pt idx="7">
                  <c:v>61.45</c:v>
                </c:pt>
                <c:pt idx="8">
                  <c:v>68.55</c:v>
                </c:pt>
                <c:pt idx="9">
                  <c:v>74.27</c:v>
                </c:pt>
                <c:pt idx="10">
                  <c:v>90</c:v>
                </c:pt>
                <c:pt idx="11">
                  <c:v>100</c:v>
                </c:pt>
              </c:numCache>
            </c:numRef>
          </c:val>
        </c:ser>
        <c:marker val="1"/>
        <c:axId val="40568704"/>
        <c:axId val="40570240"/>
      </c:lineChart>
      <c:catAx>
        <c:axId val="40568704"/>
        <c:scaling>
          <c:orientation val="minMax"/>
        </c:scaling>
        <c:delete val="1"/>
        <c:axPos val="b"/>
        <c:tickLblPos val="none"/>
        <c:crossAx val="40570240"/>
        <c:crosses val="autoZero"/>
        <c:auto val="1"/>
        <c:lblAlgn val="ctr"/>
        <c:lblOffset val="100"/>
      </c:catAx>
      <c:valAx>
        <c:axId val="40570240"/>
        <c:scaling>
          <c:orientation val="minMax"/>
        </c:scaling>
        <c:delete val="1"/>
        <c:axPos val="l"/>
        <c:numFmt formatCode="#,##0.00" sourceLinked="1"/>
        <c:tickLblPos val="none"/>
        <c:crossAx val="40568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d-ID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plotArea>
      <c:layout/>
      <c:lineChart>
        <c:grouping val="standard"/>
        <c:ser>
          <c:idx val="0"/>
          <c:order val="0"/>
          <c:tx>
            <c:v>Rencana Keuangan Kumulatif</c:v>
          </c:tx>
          <c:marker>
            <c:symbol val="none"/>
          </c:marker>
          <c:val>
            <c:numRef>
              <c:f>'(kurva-S) keuangan'!$E$33:$P$33</c:f>
              <c:numCache>
                <c:formatCode>#,##0.00</c:formatCode>
                <c:ptCount val="12"/>
                <c:pt idx="0">
                  <c:v>0</c:v>
                </c:pt>
                <c:pt idx="1">
                  <c:v>7.7824319607247006</c:v>
                </c:pt>
                <c:pt idx="2">
                  <c:v>19.505905932957244</c:v>
                </c:pt>
                <c:pt idx="3">
                  <c:v>27.288337893681945</c:v>
                </c:pt>
                <c:pt idx="4">
                  <c:v>35.070769854406649</c:v>
                </c:pt>
                <c:pt idx="5">
                  <c:v>42.853201815131349</c:v>
                </c:pt>
                <c:pt idx="6">
                  <c:v>54.158925334144058</c:v>
                </c:pt>
                <c:pt idx="7">
                  <c:v>61.941357294868759</c:v>
                </c:pt>
                <c:pt idx="8">
                  <c:v>69.723789255593459</c:v>
                </c:pt>
                <c:pt idx="9">
                  <c:v>77.506221216318153</c:v>
                </c:pt>
                <c:pt idx="10">
                  <c:v>85.288653177042846</c:v>
                </c:pt>
                <c:pt idx="11" formatCode="_(* #,##0_);_(* \(#,##0\);_(* &quot;-&quot;_);_(@_)">
                  <c:v>99.999999999999972</c:v>
                </c:pt>
              </c:numCache>
            </c:numRef>
          </c:val>
        </c:ser>
        <c:ser>
          <c:idx val="1"/>
          <c:order val="1"/>
          <c:tx>
            <c:v>Realisasi Keuangan Kumulatif</c:v>
          </c:tx>
          <c:marker>
            <c:symbol val="none"/>
          </c:marker>
          <c:val>
            <c:numRef>
              <c:f>'(kurva-S) keuangan'!$E$34:$P$34</c:f>
              <c:numCache>
                <c:formatCode>#,##0.00</c:formatCode>
                <c:ptCount val="12"/>
                <c:pt idx="0">
                  <c:v>0</c:v>
                </c:pt>
                <c:pt idx="1">
                  <c:v>6.76</c:v>
                </c:pt>
                <c:pt idx="2">
                  <c:v>16.66</c:v>
                </c:pt>
                <c:pt idx="3">
                  <c:v>22.38</c:v>
                </c:pt>
                <c:pt idx="4">
                  <c:v>29.65</c:v>
                </c:pt>
                <c:pt idx="5">
                  <c:v>37.6</c:v>
                </c:pt>
                <c:pt idx="6">
                  <c:v>52.07</c:v>
                </c:pt>
                <c:pt idx="7">
                  <c:v>61.45</c:v>
                </c:pt>
                <c:pt idx="8">
                  <c:v>68.55</c:v>
                </c:pt>
                <c:pt idx="9">
                  <c:v>74.27</c:v>
                </c:pt>
                <c:pt idx="10">
                  <c:v>80.540000000000006</c:v>
                </c:pt>
                <c:pt idx="11">
                  <c:v>99.57</c:v>
                </c:pt>
              </c:numCache>
            </c:numRef>
          </c:val>
        </c:ser>
        <c:marker val="1"/>
        <c:axId val="40607104"/>
        <c:axId val="40608896"/>
      </c:lineChart>
      <c:catAx>
        <c:axId val="40607104"/>
        <c:scaling>
          <c:orientation val="minMax"/>
        </c:scaling>
        <c:delete val="1"/>
        <c:axPos val="b"/>
        <c:tickLblPos val="none"/>
        <c:crossAx val="40608896"/>
        <c:crosses val="autoZero"/>
        <c:auto val="1"/>
        <c:lblAlgn val="ctr"/>
        <c:lblOffset val="100"/>
      </c:catAx>
      <c:valAx>
        <c:axId val="40608896"/>
        <c:scaling>
          <c:orientation val="minMax"/>
        </c:scaling>
        <c:delete val="1"/>
        <c:axPos val="l"/>
        <c:numFmt formatCode="#,##0.00" sourceLinked="1"/>
        <c:tickLblPos val="none"/>
        <c:crossAx val="40607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d-ID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5</xdr:row>
      <xdr:rowOff>57150</xdr:rowOff>
    </xdr:from>
    <xdr:to>
      <xdr:col>16</xdr:col>
      <xdr:colOff>514350</xdr:colOff>
      <xdr:row>31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5</xdr:row>
      <xdr:rowOff>57150</xdr:rowOff>
    </xdr:from>
    <xdr:to>
      <xdr:col>16</xdr:col>
      <xdr:colOff>485775</xdr:colOff>
      <xdr:row>31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53"/>
  <sheetViews>
    <sheetView view="pageBreakPreview" topLeftCell="C22" zoomScaleNormal="100" zoomScaleSheetLayoutView="100" workbookViewId="0">
      <selection activeCell="O35" sqref="O35"/>
    </sheetView>
  </sheetViews>
  <sheetFormatPr defaultRowHeight="16.5"/>
  <cols>
    <col min="1" max="1" width="6.5703125" style="149" bestFit="1" customWidth="1"/>
    <col min="2" max="2" width="42.85546875" style="236" customWidth="1"/>
    <col min="3" max="3" width="14" style="151" bestFit="1" customWidth="1"/>
    <col min="4" max="4" width="8.5703125" style="152" customWidth="1"/>
    <col min="5" max="5" width="7.7109375" style="152" customWidth="1"/>
    <col min="6" max="7" width="10.7109375" style="152" bestFit="1" customWidth="1"/>
    <col min="8" max="16" width="10" style="153" bestFit="1" customWidth="1"/>
    <col min="17" max="17" width="12" style="154" bestFit="1" customWidth="1"/>
    <col min="18" max="18" width="19.42578125" style="154" customWidth="1"/>
    <col min="19" max="19" width="14.7109375" style="154" customWidth="1"/>
    <col min="20" max="20" width="9.140625" style="154"/>
    <col min="21" max="22" width="9.28515625" style="149" bestFit="1" customWidth="1"/>
    <col min="23" max="23" width="10.140625" style="149" bestFit="1" customWidth="1"/>
    <col min="24" max="256" width="9.140625" style="149"/>
    <col min="257" max="257" width="6.5703125" style="149" bestFit="1" customWidth="1"/>
    <col min="258" max="258" width="42.85546875" style="149" customWidth="1"/>
    <col min="259" max="259" width="14" style="149" bestFit="1" customWidth="1"/>
    <col min="260" max="260" width="8.5703125" style="149" customWidth="1"/>
    <col min="261" max="261" width="7.7109375" style="149" customWidth="1"/>
    <col min="262" max="263" width="10.7109375" style="149" bestFit="1" customWidth="1"/>
    <col min="264" max="272" width="10" style="149" bestFit="1" customWidth="1"/>
    <col min="273" max="273" width="12" style="149" bestFit="1" customWidth="1"/>
    <col min="274" max="274" width="19.42578125" style="149" customWidth="1"/>
    <col min="275" max="275" width="14.7109375" style="149" customWidth="1"/>
    <col min="276" max="276" width="9.140625" style="149"/>
    <col min="277" max="278" width="9.28515625" style="149" bestFit="1" customWidth="1"/>
    <col min="279" max="279" width="10.140625" style="149" bestFit="1" customWidth="1"/>
    <col min="280" max="512" width="9.140625" style="149"/>
    <col min="513" max="513" width="6.5703125" style="149" bestFit="1" customWidth="1"/>
    <col min="514" max="514" width="42.85546875" style="149" customWidth="1"/>
    <col min="515" max="515" width="14" style="149" bestFit="1" customWidth="1"/>
    <col min="516" max="516" width="8.5703125" style="149" customWidth="1"/>
    <col min="517" max="517" width="7.7109375" style="149" customWidth="1"/>
    <col min="518" max="519" width="10.7109375" style="149" bestFit="1" customWidth="1"/>
    <col min="520" max="528" width="10" style="149" bestFit="1" customWidth="1"/>
    <col min="529" max="529" width="12" style="149" bestFit="1" customWidth="1"/>
    <col min="530" max="530" width="19.42578125" style="149" customWidth="1"/>
    <col min="531" max="531" width="14.7109375" style="149" customWidth="1"/>
    <col min="532" max="532" width="9.140625" style="149"/>
    <col min="533" max="534" width="9.28515625" style="149" bestFit="1" customWidth="1"/>
    <col min="535" max="535" width="10.140625" style="149" bestFit="1" customWidth="1"/>
    <col min="536" max="768" width="9.140625" style="149"/>
    <col min="769" max="769" width="6.5703125" style="149" bestFit="1" customWidth="1"/>
    <col min="770" max="770" width="42.85546875" style="149" customWidth="1"/>
    <col min="771" max="771" width="14" style="149" bestFit="1" customWidth="1"/>
    <col min="772" max="772" width="8.5703125" style="149" customWidth="1"/>
    <col min="773" max="773" width="7.7109375" style="149" customWidth="1"/>
    <col min="774" max="775" width="10.7109375" style="149" bestFit="1" customWidth="1"/>
    <col min="776" max="784" width="10" style="149" bestFit="1" customWidth="1"/>
    <col min="785" max="785" width="12" style="149" bestFit="1" customWidth="1"/>
    <col min="786" max="786" width="19.42578125" style="149" customWidth="1"/>
    <col min="787" max="787" width="14.7109375" style="149" customWidth="1"/>
    <col min="788" max="788" width="9.140625" style="149"/>
    <col min="789" max="790" width="9.28515625" style="149" bestFit="1" customWidth="1"/>
    <col min="791" max="791" width="10.140625" style="149" bestFit="1" customWidth="1"/>
    <col min="792" max="1024" width="9.140625" style="149"/>
    <col min="1025" max="1025" width="6.5703125" style="149" bestFit="1" customWidth="1"/>
    <col min="1026" max="1026" width="42.85546875" style="149" customWidth="1"/>
    <col min="1027" max="1027" width="14" style="149" bestFit="1" customWidth="1"/>
    <col min="1028" max="1028" width="8.5703125" style="149" customWidth="1"/>
    <col min="1029" max="1029" width="7.7109375" style="149" customWidth="1"/>
    <col min="1030" max="1031" width="10.7109375" style="149" bestFit="1" customWidth="1"/>
    <col min="1032" max="1040" width="10" style="149" bestFit="1" customWidth="1"/>
    <col min="1041" max="1041" width="12" style="149" bestFit="1" customWidth="1"/>
    <col min="1042" max="1042" width="19.42578125" style="149" customWidth="1"/>
    <col min="1043" max="1043" width="14.7109375" style="149" customWidth="1"/>
    <col min="1044" max="1044" width="9.140625" style="149"/>
    <col min="1045" max="1046" width="9.28515625" style="149" bestFit="1" customWidth="1"/>
    <col min="1047" max="1047" width="10.140625" style="149" bestFit="1" customWidth="1"/>
    <col min="1048" max="1280" width="9.140625" style="149"/>
    <col min="1281" max="1281" width="6.5703125" style="149" bestFit="1" customWidth="1"/>
    <col min="1282" max="1282" width="42.85546875" style="149" customWidth="1"/>
    <col min="1283" max="1283" width="14" style="149" bestFit="1" customWidth="1"/>
    <col min="1284" max="1284" width="8.5703125" style="149" customWidth="1"/>
    <col min="1285" max="1285" width="7.7109375" style="149" customWidth="1"/>
    <col min="1286" max="1287" width="10.7109375" style="149" bestFit="1" customWidth="1"/>
    <col min="1288" max="1296" width="10" style="149" bestFit="1" customWidth="1"/>
    <col min="1297" max="1297" width="12" style="149" bestFit="1" customWidth="1"/>
    <col min="1298" max="1298" width="19.42578125" style="149" customWidth="1"/>
    <col min="1299" max="1299" width="14.7109375" style="149" customWidth="1"/>
    <col min="1300" max="1300" width="9.140625" style="149"/>
    <col min="1301" max="1302" width="9.28515625" style="149" bestFit="1" customWidth="1"/>
    <col min="1303" max="1303" width="10.140625" style="149" bestFit="1" customWidth="1"/>
    <col min="1304" max="1536" width="9.140625" style="149"/>
    <col min="1537" max="1537" width="6.5703125" style="149" bestFit="1" customWidth="1"/>
    <col min="1538" max="1538" width="42.85546875" style="149" customWidth="1"/>
    <col min="1539" max="1539" width="14" style="149" bestFit="1" customWidth="1"/>
    <col min="1540" max="1540" width="8.5703125" style="149" customWidth="1"/>
    <col min="1541" max="1541" width="7.7109375" style="149" customWidth="1"/>
    <col min="1542" max="1543" width="10.7109375" style="149" bestFit="1" customWidth="1"/>
    <col min="1544" max="1552" width="10" style="149" bestFit="1" customWidth="1"/>
    <col min="1553" max="1553" width="12" style="149" bestFit="1" customWidth="1"/>
    <col min="1554" max="1554" width="19.42578125" style="149" customWidth="1"/>
    <col min="1555" max="1555" width="14.7109375" style="149" customWidth="1"/>
    <col min="1556" max="1556" width="9.140625" style="149"/>
    <col min="1557" max="1558" width="9.28515625" style="149" bestFit="1" customWidth="1"/>
    <col min="1559" max="1559" width="10.140625" style="149" bestFit="1" customWidth="1"/>
    <col min="1560" max="1792" width="9.140625" style="149"/>
    <col min="1793" max="1793" width="6.5703125" style="149" bestFit="1" customWidth="1"/>
    <col min="1794" max="1794" width="42.85546875" style="149" customWidth="1"/>
    <col min="1795" max="1795" width="14" style="149" bestFit="1" customWidth="1"/>
    <col min="1796" max="1796" width="8.5703125" style="149" customWidth="1"/>
    <col min="1797" max="1797" width="7.7109375" style="149" customWidth="1"/>
    <col min="1798" max="1799" width="10.7109375" style="149" bestFit="1" customWidth="1"/>
    <col min="1800" max="1808" width="10" style="149" bestFit="1" customWidth="1"/>
    <col min="1809" max="1809" width="12" style="149" bestFit="1" customWidth="1"/>
    <col min="1810" max="1810" width="19.42578125" style="149" customWidth="1"/>
    <col min="1811" max="1811" width="14.7109375" style="149" customWidth="1"/>
    <col min="1812" max="1812" width="9.140625" style="149"/>
    <col min="1813" max="1814" width="9.28515625" style="149" bestFit="1" customWidth="1"/>
    <col min="1815" max="1815" width="10.140625" style="149" bestFit="1" customWidth="1"/>
    <col min="1816" max="2048" width="9.140625" style="149"/>
    <col min="2049" max="2049" width="6.5703125" style="149" bestFit="1" customWidth="1"/>
    <col min="2050" max="2050" width="42.85546875" style="149" customWidth="1"/>
    <col min="2051" max="2051" width="14" style="149" bestFit="1" customWidth="1"/>
    <col min="2052" max="2052" width="8.5703125" style="149" customWidth="1"/>
    <col min="2053" max="2053" width="7.7109375" style="149" customWidth="1"/>
    <col min="2054" max="2055" width="10.7109375" style="149" bestFit="1" customWidth="1"/>
    <col min="2056" max="2064" width="10" style="149" bestFit="1" customWidth="1"/>
    <col min="2065" max="2065" width="12" style="149" bestFit="1" customWidth="1"/>
    <col min="2066" max="2066" width="19.42578125" style="149" customWidth="1"/>
    <col min="2067" max="2067" width="14.7109375" style="149" customWidth="1"/>
    <col min="2068" max="2068" width="9.140625" style="149"/>
    <col min="2069" max="2070" width="9.28515625" style="149" bestFit="1" customWidth="1"/>
    <col min="2071" max="2071" width="10.140625" style="149" bestFit="1" customWidth="1"/>
    <col min="2072" max="2304" width="9.140625" style="149"/>
    <col min="2305" max="2305" width="6.5703125" style="149" bestFit="1" customWidth="1"/>
    <col min="2306" max="2306" width="42.85546875" style="149" customWidth="1"/>
    <col min="2307" max="2307" width="14" style="149" bestFit="1" customWidth="1"/>
    <col min="2308" max="2308" width="8.5703125" style="149" customWidth="1"/>
    <col min="2309" max="2309" width="7.7109375" style="149" customWidth="1"/>
    <col min="2310" max="2311" width="10.7109375" style="149" bestFit="1" customWidth="1"/>
    <col min="2312" max="2320" width="10" style="149" bestFit="1" customWidth="1"/>
    <col min="2321" max="2321" width="12" style="149" bestFit="1" customWidth="1"/>
    <col min="2322" max="2322" width="19.42578125" style="149" customWidth="1"/>
    <col min="2323" max="2323" width="14.7109375" style="149" customWidth="1"/>
    <col min="2324" max="2324" width="9.140625" style="149"/>
    <col min="2325" max="2326" width="9.28515625" style="149" bestFit="1" customWidth="1"/>
    <col min="2327" max="2327" width="10.140625" style="149" bestFit="1" customWidth="1"/>
    <col min="2328" max="2560" width="9.140625" style="149"/>
    <col min="2561" max="2561" width="6.5703125" style="149" bestFit="1" customWidth="1"/>
    <col min="2562" max="2562" width="42.85546875" style="149" customWidth="1"/>
    <col min="2563" max="2563" width="14" style="149" bestFit="1" customWidth="1"/>
    <col min="2564" max="2564" width="8.5703125" style="149" customWidth="1"/>
    <col min="2565" max="2565" width="7.7109375" style="149" customWidth="1"/>
    <col min="2566" max="2567" width="10.7109375" style="149" bestFit="1" customWidth="1"/>
    <col min="2568" max="2576" width="10" style="149" bestFit="1" customWidth="1"/>
    <col min="2577" max="2577" width="12" style="149" bestFit="1" customWidth="1"/>
    <col min="2578" max="2578" width="19.42578125" style="149" customWidth="1"/>
    <col min="2579" max="2579" width="14.7109375" style="149" customWidth="1"/>
    <col min="2580" max="2580" width="9.140625" style="149"/>
    <col min="2581" max="2582" width="9.28515625" style="149" bestFit="1" customWidth="1"/>
    <col min="2583" max="2583" width="10.140625" style="149" bestFit="1" customWidth="1"/>
    <col min="2584" max="2816" width="9.140625" style="149"/>
    <col min="2817" max="2817" width="6.5703125" style="149" bestFit="1" customWidth="1"/>
    <col min="2818" max="2818" width="42.85546875" style="149" customWidth="1"/>
    <col min="2819" max="2819" width="14" style="149" bestFit="1" customWidth="1"/>
    <col min="2820" max="2820" width="8.5703125" style="149" customWidth="1"/>
    <col min="2821" max="2821" width="7.7109375" style="149" customWidth="1"/>
    <col min="2822" max="2823" width="10.7109375" style="149" bestFit="1" customWidth="1"/>
    <col min="2824" max="2832" width="10" style="149" bestFit="1" customWidth="1"/>
    <col min="2833" max="2833" width="12" style="149" bestFit="1" customWidth="1"/>
    <col min="2834" max="2834" width="19.42578125" style="149" customWidth="1"/>
    <col min="2835" max="2835" width="14.7109375" style="149" customWidth="1"/>
    <col min="2836" max="2836" width="9.140625" style="149"/>
    <col min="2837" max="2838" width="9.28515625" style="149" bestFit="1" customWidth="1"/>
    <col min="2839" max="2839" width="10.140625" style="149" bestFit="1" customWidth="1"/>
    <col min="2840" max="3072" width="9.140625" style="149"/>
    <col min="3073" max="3073" width="6.5703125" style="149" bestFit="1" customWidth="1"/>
    <col min="3074" max="3074" width="42.85546875" style="149" customWidth="1"/>
    <col min="3075" max="3075" width="14" style="149" bestFit="1" customWidth="1"/>
    <col min="3076" max="3076" width="8.5703125" style="149" customWidth="1"/>
    <col min="3077" max="3077" width="7.7109375" style="149" customWidth="1"/>
    <col min="3078" max="3079" width="10.7109375" style="149" bestFit="1" customWidth="1"/>
    <col min="3080" max="3088" width="10" style="149" bestFit="1" customWidth="1"/>
    <col min="3089" max="3089" width="12" style="149" bestFit="1" customWidth="1"/>
    <col min="3090" max="3090" width="19.42578125" style="149" customWidth="1"/>
    <col min="3091" max="3091" width="14.7109375" style="149" customWidth="1"/>
    <col min="3092" max="3092" width="9.140625" style="149"/>
    <col min="3093" max="3094" width="9.28515625" style="149" bestFit="1" customWidth="1"/>
    <col min="3095" max="3095" width="10.140625" style="149" bestFit="1" customWidth="1"/>
    <col min="3096" max="3328" width="9.140625" style="149"/>
    <col min="3329" max="3329" width="6.5703125" style="149" bestFit="1" customWidth="1"/>
    <col min="3330" max="3330" width="42.85546875" style="149" customWidth="1"/>
    <col min="3331" max="3331" width="14" style="149" bestFit="1" customWidth="1"/>
    <col min="3332" max="3332" width="8.5703125" style="149" customWidth="1"/>
    <col min="3333" max="3333" width="7.7109375" style="149" customWidth="1"/>
    <col min="3334" max="3335" width="10.7109375" style="149" bestFit="1" customWidth="1"/>
    <col min="3336" max="3344" width="10" style="149" bestFit="1" customWidth="1"/>
    <col min="3345" max="3345" width="12" style="149" bestFit="1" customWidth="1"/>
    <col min="3346" max="3346" width="19.42578125" style="149" customWidth="1"/>
    <col min="3347" max="3347" width="14.7109375" style="149" customWidth="1"/>
    <col min="3348" max="3348" width="9.140625" style="149"/>
    <col min="3349" max="3350" width="9.28515625" style="149" bestFit="1" customWidth="1"/>
    <col min="3351" max="3351" width="10.140625" style="149" bestFit="1" customWidth="1"/>
    <col min="3352" max="3584" width="9.140625" style="149"/>
    <col min="3585" max="3585" width="6.5703125" style="149" bestFit="1" customWidth="1"/>
    <col min="3586" max="3586" width="42.85546875" style="149" customWidth="1"/>
    <col min="3587" max="3587" width="14" style="149" bestFit="1" customWidth="1"/>
    <col min="3588" max="3588" width="8.5703125" style="149" customWidth="1"/>
    <col min="3589" max="3589" width="7.7109375" style="149" customWidth="1"/>
    <col min="3590" max="3591" width="10.7109375" style="149" bestFit="1" customWidth="1"/>
    <col min="3592" max="3600" width="10" style="149" bestFit="1" customWidth="1"/>
    <col min="3601" max="3601" width="12" style="149" bestFit="1" customWidth="1"/>
    <col min="3602" max="3602" width="19.42578125" style="149" customWidth="1"/>
    <col min="3603" max="3603" width="14.7109375" style="149" customWidth="1"/>
    <col min="3604" max="3604" width="9.140625" style="149"/>
    <col min="3605" max="3606" width="9.28515625" style="149" bestFit="1" customWidth="1"/>
    <col min="3607" max="3607" width="10.140625" style="149" bestFit="1" customWidth="1"/>
    <col min="3608" max="3840" width="9.140625" style="149"/>
    <col min="3841" max="3841" width="6.5703125" style="149" bestFit="1" customWidth="1"/>
    <col min="3842" max="3842" width="42.85546875" style="149" customWidth="1"/>
    <col min="3843" max="3843" width="14" style="149" bestFit="1" customWidth="1"/>
    <col min="3844" max="3844" width="8.5703125" style="149" customWidth="1"/>
    <col min="3845" max="3845" width="7.7109375" style="149" customWidth="1"/>
    <col min="3846" max="3847" width="10.7109375" style="149" bestFit="1" customWidth="1"/>
    <col min="3848" max="3856" width="10" style="149" bestFit="1" customWidth="1"/>
    <col min="3857" max="3857" width="12" style="149" bestFit="1" customWidth="1"/>
    <col min="3858" max="3858" width="19.42578125" style="149" customWidth="1"/>
    <col min="3859" max="3859" width="14.7109375" style="149" customWidth="1"/>
    <col min="3860" max="3860" width="9.140625" style="149"/>
    <col min="3861" max="3862" width="9.28515625" style="149" bestFit="1" customWidth="1"/>
    <col min="3863" max="3863" width="10.140625" style="149" bestFit="1" customWidth="1"/>
    <col min="3864" max="4096" width="9.140625" style="149"/>
    <col min="4097" max="4097" width="6.5703125" style="149" bestFit="1" customWidth="1"/>
    <col min="4098" max="4098" width="42.85546875" style="149" customWidth="1"/>
    <col min="4099" max="4099" width="14" style="149" bestFit="1" customWidth="1"/>
    <col min="4100" max="4100" width="8.5703125" style="149" customWidth="1"/>
    <col min="4101" max="4101" width="7.7109375" style="149" customWidth="1"/>
    <col min="4102" max="4103" width="10.7109375" style="149" bestFit="1" customWidth="1"/>
    <col min="4104" max="4112" width="10" style="149" bestFit="1" customWidth="1"/>
    <col min="4113" max="4113" width="12" style="149" bestFit="1" customWidth="1"/>
    <col min="4114" max="4114" width="19.42578125" style="149" customWidth="1"/>
    <col min="4115" max="4115" width="14.7109375" style="149" customWidth="1"/>
    <col min="4116" max="4116" width="9.140625" style="149"/>
    <col min="4117" max="4118" width="9.28515625" style="149" bestFit="1" customWidth="1"/>
    <col min="4119" max="4119" width="10.140625" style="149" bestFit="1" customWidth="1"/>
    <col min="4120" max="4352" width="9.140625" style="149"/>
    <col min="4353" max="4353" width="6.5703125" style="149" bestFit="1" customWidth="1"/>
    <col min="4354" max="4354" width="42.85546875" style="149" customWidth="1"/>
    <col min="4355" max="4355" width="14" style="149" bestFit="1" customWidth="1"/>
    <col min="4356" max="4356" width="8.5703125" style="149" customWidth="1"/>
    <col min="4357" max="4357" width="7.7109375" style="149" customWidth="1"/>
    <col min="4358" max="4359" width="10.7109375" style="149" bestFit="1" customWidth="1"/>
    <col min="4360" max="4368" width="10" style="149" bestFit="1" customWidth="1"/>
    <col min="4369" max="4369" width="12" style="149" bestFit="1" customWidth="1"/>
    <col min="4370" max="4370" width="19.42578125" style="149" customWidth="1"/>
    <col min="4371" max="4371" width="14.7109375" style="149" customWidth="1"/>
    <col min="4372" max="4372" width="9.140625" style="149"/>
    <col min="4373" max="4374" width="9.28515625" style="149" bestFit="1" customWidth="1"/>
    <col min="4375" max="4375" width="10.140625" style="149" bestFit="1" customWidth="1"/>
    <col min="4376" max="4608" width="9.140625" style="149"/>
    <col min="4609" max="4609" width="6.5703125" style="149" bestFit="1" customWidth="1"/>
    <col min="4610" max="4610" width="42.85546875" style="149" customWidth="1"/>
    <col min="4611" max="4611" width="14" style="149" bestFit="1" customWidth="1"/>
    <col min="4612" max="4612" width="8.5703125" style="149" customWidth="1"/>
    <col min="4613" max="4613" width="7.7109375" style="149" customWidth="1"/>
    <col min="4614" max="4615" width="10.7109375" style="149" bestFit="1" customWidth="1"/>
    <col min="4616" max="4624" width="10" style="149" bestFit="1" customWidth="1"/>
    <col min="4625" max="4625" width="12" style="149" bestFit="1" customWidth="1"/>
    <col min="4626" max="4626" width="19.42578125" style="149" customWidth="1"/>
    <col min="4627" max="4627" width="14.7109375" style="149" customWidth="1"/>
    <col min="4628" max="4628" width="9.140625" style="149"/>
    <col min="4629" max="4630" width="9.28515625" style="149" bestFit="1" customWidth="1"/>
    <col min="4631" max="4631" width="10.140625" style="149" bestFit="1" customWidth="1"/>
    <col min="4632" max="4864" width="9.140625" style="149"/>
    <col min="4865" max="4865" width="6.5703125" style="149" bestFit="1" customWidth="1"/>
    <col min="4866" max="4866" width="42.85546875" style="149" customWidth="1"/>
    <col min="4867" max="4867" width="14" style="149" bestFit="1" customWidth="1"/>
    <col min="4868" max="4868" width="8.5703125" style="149" customWidth="1"/>
    <col min="4869" max="4869" width="7.7109375" style="149" customWidth="1"/>
    <col min="4870" max="4871" width="10.7109375" style="149" bestFit="1" customWidth="1"/>
    <col min="4872" max="4880" width="10" style="149" bestFit="1" customWidth="1"/>
    <col min="4881" max="4881" width="12" style="149" bestFit="1" customWidth="1"/>
    <col min="4882" max="4882" width="19.42578125" style="149" customWidth="1"/>
    <col min="4883" max="4883" width="14.7109375" style="149" customWidth="1"/>
    <col min="4884" max="4884" width="9.140625" style="149"/>
    <col min="4885" max="4886" width="9.28515625" style="149" bestFit="1" customWidth="1"/>
    <col min="4887" max="4887" width="10.140625" style="149" bestFit="1" customWidth="1"/>
    <col min="4888" max="5120" width="9.140625" style="149"/>
    <col min="5121" max="5121" width="6.5703125" style="149" bestFit="1" customWidth="1"/>
    <col min="5122" max="5122" width="42.85546875" style="149" customWidth="1"/>
    <col min="5123" max="5123" width="14" style="149" bestFit="1" customWidth="1"/>
    <col min="5124" max="5124" width="8.5703125" style="149" customWidth="1"/>
    <col min="5125" max="5125" width="7.7109375" style="149" customWidth="1"/>
    <col min="5126" max="5127" width="10.7109375" style="149" bestFit="1" customWidth="1"/>
    <col min="5128" max="5136" width="10" style="149" bestFit="1" customWidth="1"/>
    <col min="5137" max="5137" width="12" style="149" bestFit="1" customWidth="1"/>
    <col min="5138" max="5138" width="19.42578125" style="149" customWidth="1"/>
    <col min="5139" max="5139" width="14.7109375" style="149" customWidth="1"/>
    <col min="5140" max="5140" width="9.140625" style="149"/>
    <col min="5141" max="5142" width="9.28515625" style="149" bestFit="1" customWidth="1"/>
    <col min="5143" max="5143" width="10.140625" style="149" bestFit="1" customWidth="1"/>
    <col min="5144" max="5376" width="9.140625" style="149"/>
    <col min="5377" max="5377" width="6.5703125" style="149" bestFit="1" customWidth="1"/>
    <col min="5378" max="5378" width="42.85546875" style="149" customWidth="1"/>
    <col min="5379" max="5379" width="14" style="149" bestFit="1" customWidth="1"/>
    <col min="5380" max="5380" width="8.5703125" style="149" customWidth="1"/>
    <col min="5381" max="5381" width="7.7109375" style="149" customWidth="1"/>
    <col min="5382" max="5383" width="10.7109375" style="149" bestFit="1" customWidth="1"/>
    <col min="5384" max="5392" width="10" style="149" bestFit="1" customWidth="1"/>
    <col min="5393" max="5393" width="12" style="149" bestFit="1" customWidth="1"/>
    <col min="5394" max="5394" width="19.42578125" style="149" customWidth="1"/>
    <col min="5395" max="5395" width="14.7109375" style="149" customWidth="1"/>
    <col min="5396" max="5396" width="9.140625" style="149"/>
    <col min="5397" max="5398" width="9.28515625" style="149" bestFit="1" customWidth="1"/>
    <col min="5399" max="5399" width="10.140625" style="149" bestFit="1" customWidth="1"/>
    <col min="5400" max="5632" width="9.140625" style="149"/>
    <col min="5633" max="5633" width="6.5703125" style="149" bestFit="1" customWidth="1"/>
    <col min="5634" max="5634" width="42.85546875" style="149" customWidth="1"/>
    <col min="5635" max="5635" width="14" style="149" bestFit="1" customWidth="1"/>
    <col min="5636" max="5636" width="8.5703125" style="149" customWidth="1"/>
    <col min="5637" max="5637" width="7.7109375" style="149" customWidth="1"/>
    <col min="5638" max="5639" width="10.7109375" style="149" bestFit="1" customWidth="1"/>
    <col min="5640" max="5648" width="10" style="149" bestFit="1" customWidth="1"/>
    <col min="5649" max="5649" width="12" style="149" bestFit="1" customWidth="1"/>
    <col min="5650" max="5650" width="19.42578125" style="149" customWidth="1"/>
    <col min="5651" max="5651" width="14.7109375" style="149" customWidth="1"/>
    <col min="5652" max="5652" width="9.140625" style="149"/>
    <col min="5653" max="5654" width="9.28515625" style="149" bestFit="1" customWidth="1"/>
    <col min="5655" max="5655" width="10.140625" style="149" bestFit="1" customWidth="1"/>
    <col min="5656" max="5888" width="9.140625" style="149"/>
    <col min="5889" max="5889" width="6.5703125" style="149" bestFit="1" customWidth="1"/>
    <col min="5890" max="5890" width="42.85546875" style="149" customWidth="1"/>
    <col min="5891" max="5891" width="14" style="149" bestFit="1" customWidth="1"/>
    <col min="5892" max="5892" width="8.5703125" style="149" customWidth="1"/>
    <col min="5893" max="5893" width="7.7109375" style="149" customWidth="1"/>
    <col min="5894" max="5895" width="10.7109375" style="149" bestFit="1" customWidth="1"/>
    <col min="5896" max="5904" width="10" style="149" bestFit="1" customWidth="1"/>
    <col min="5905" max="5905" width="12" style="149" bestFit="1" customWidth="1"/>
    <col min="5906" max="5906" width="19.42578125" style="149" customWidth="1"/>
    <col min="5907" max="5907" width="14.7109375" style="149" customWidth="1"/>
    <col min="5908" max="5908" width="9.140625" style="149"/>
    <col min="5909" max="5910" width="9.28515625" style="149" bestFit="1" customWidth="1"/>
    <col min="5911" max="5911" width="10.140625" style="149" bestFit="1" customWidth="1"/>
    <col min="5912" max="6144" width="9.140625" style="149"/>
    <col min="6145" max="6145" width="6.5703125" style="149" bestFit="1" customWidth="1"/>
    <col min="6146" max="6146" width="42.85546875" style="149" customWidth="1"/>
    <col min="6147" max="6147" width="14" style="149" bestFit="1" customWidth="1"/>
    <col min="6148" max="6148" width="8.5703125" style="149" customWidth="1"/>
    <col min="6149" max="6149" width="7.7109375" style="149" customWidth="1"/>
    <col min="6150" max="6151" width="10.7109375" style="149" bestFit="1" customWidth="1"/>
    <col min="6152" max="6160" width="10" style="149" bestFit="1" customWidth="1"/>
    <col min="6161" max="6161" width="12" style="149" bestFit="1" customWidth="1"/>
    <col min="6162" max="6162" width="19.42578125" style="149" customWidth="1"/>
    <col min="6163" max="6163" width="14.7109375" style="149" customWidth="1"/>
    <col min="6164" max="6164" width="9.140625" style="149"/>
    <col min="6165" max="6166" width="9.28515625" style="149" bestFit="1" customWidth="1"/>
    <col min="6167" max="6167" width="10.140625" style="149" bestFit="1" customWidth="1"/>
    <col min="6168" max="6400" width="9.140625" style="149"/>
    <col min="6401" max="6401" width="6.5703125" style="149" bestFit="1" customWidth="1"/>
    <col min="6402" max="6402" width="42.85546875" style="149" customWidth="1"/>
    <col min="6403" max="6403" width="14" style="149" bestFit="1" customWidth="1"/>
    <col min="6404" max="6404" width="8.5703125" style="149" customWidth="1"/>
    <col min="6405" max="6405" width="7.7109375" style="149" customWidth="1"/>
    <col min="6406" max="6407" width="10.7109375" style="149" bestFit="1" customWidth="1"/>
    <col min="6408" max="6416" width="10" style="149" bestFit="1" customWidth="1"/>
    <col min="6417" max="6417" width="12" style="149" bestFit="1" customWidth="1"/>
    <col min="6418" max="6418" width="19.42578125" style="149" customWidth="1"/>
    <col min="6419" max="6419" width="14.7109375" style="149" customWidth="1"/>
    <col min="6420" max="6420" width="9.140625" style="149"/>
    <col min="6421" max="6422" width="9.28515625" style="149" bestFit="1" customWidth="1"/>
    <col min="6423" max="6423" width="10.140625" style="149" bestFit="1" customWidth="1"/>
    <col min="6424" max="6656" width="9.140625" style="149"/>
    <col min="6657" max="6657" width="6.5703125" style="149" bestFit="1" customWidth="1"/>
    <col min="6658" max="6658" width="42.85546875" style="149" customWidth="1"/>
    <col min="6659" max="6659" width="14" style="149" bestFit="1" customWidth="1"/>
    <col min="6660" max="6660" width="8.5703125" style="149" customWidth="1"/>
    <col min="6661" max="6661" width="7.7109375" style="149" customWidth="1"/>
    <col min="6662" max="6663" width="10.7109375" style="149" bestFit="1" customWidth="1"/>
    <col min="6664" max="6672" width="10" style="149" bestFit="1" customWidth="1"/>
    <col min="6673" max="6673" width="12" style="149" bestFit="1" customWidth="1"/>
    <col min="6674" max="6674" width="19.42578125" style="149" customWidth="1"/>
    <col min="6675" max="6675" width="14.7109375" style="149" customWidth="1"/>
    <col min="6676" max="6676" width="9.140625" style="149"/>
    <col min="6677" max="6678" width="9.28515625" style="149" bestFit="1" customWidth="1"/>
    <col min="6679" max="6679" width="10.140625" style="149" bestFit="1" customWidth="1"/>
    <col min="6680" max="6912" width="9.140625" style="149"/>
    <col min="6913" max="6913" width="6.5703125" style="149" bestFit="1" customWidth="1"/>
    <col min="6914" max="6914" width="42.85546875" style="149" customWidth="1"/>
    <col min="6915" max="6915" width="14" style="149" bestFit="1" customWidth="1"/>
    <col min="6916" max="6916" width="8.5703125" style="149" customWidth="1"/>
    <col min="6917" max="6917" width="7.7109375" style="149" customWidth="1"/>
    <col min="6918" max="6919" width="10.7109375" style="149" bestFit="1" customWidth="1"/>
    <col min="6920" max="6928" width="10" style="149" bestFit="1" customWidth="1"/>
    <col min="6929" max="6929" width="12" style="149" bestFit="1" customWidth="1"/>
    <col min="6930" max="6930" width="19.42578125" style="149" customWidth="1"/>
    <col min="6931" max="6931" width="14.7109375" style="149" customWidth="1"/>
    <col min="6932" max="6932" width="9.140625" style="149"/>
    <col min="6933" max="6934" width="9.28515625" style="149" bestFit="1" customWidth="1"/>
    <col min="6935" max="6935" width="10.140625" style="149" bestFit="1" customWidth="1"/>
    <col min="6936" max="7168" width="9.140625" style="149"/>
    <col min="7169" max="7169" width="6.5703125" style="149" bestFit="1" customWidth="1"/>
    <col min="7170" max="7170" width="42.85546875" style="149" customWidth="1"/>
    <col min="7171" max="7171" width="14" style="149" bestFit="1" customWidth="1"/>
    <col min="7172" max="7172" width="8.5703125" style="149" customWidth="1"/>
    <col min="7173" max="7173" width="7.7109375" style="149" customWidth="1"/>
    <col min="7174" max="7175" width="10.7109375" style="149" bestFit="1" customWidth="1"/>
    <col min="7176" max="7184" width="10" style="149" bestFit="1" customWidth="1"/>
    <col min="7185" max="7185" width="12" style="149" bestFit="1" customWidth="1"/>
    <col min="7186" max="7186" width="19.42578125" style="149" customWidth="1"/>
    <col min="7187" max="7187" width="14.7109375" style="149" customWidth="1"/>
    <col min="7188" max="7188" width="9.140625" style="149"/>
    <col min="7189" max="7190" width="9.28515625" style="149" bestFit="1" customWidth="1"/>
    <col min="7191" max="7191" width="10.140625" style="149" bestFit="1" customWidth="1"/>
    <col min="7192" max="7424" width="9.140625" style="149"/>
    <col min="7425" max="7425" width="6.5703125" style="149" bestFit="1" customWidth="1"/>
    <col min="7426" max="7426" width="42.85546875" style="149" customWidth="1"/>
    <col min="7427" max="7427" width="14" style="149" bestFit="1" customWidth="1"/>
    <col min="7428" max="7428" width="8.5703125" style="149" customWidth="1"/>
    <col min="7429" max="7429" width="7.7109375" style="149" customWidth="1"/>
    <col min="7430" max="7431" width="10.7109375" style="149" bestFit="1" customWidth="1"/>
    <col min="7432" max="7440" width="10" style="149" bestFit="1" customWidth="1"/>
    <col min="7441" max="7441" width="12" style="149" bestFit="1" customWidth="1"/>
    <col min="7442" max="7442" width="19.42578125" style="149" customWidth="1"/>
    <col min="7443" max="7443" width="14.7109375" style="149" customWidth="1"/>
    <col min="7444" max="7444" width="9.140625" style="149"/>
    <col min="7445" max="7446" width="9.28515625" style="149" bestFit="1" customWidth="1"/>
    <col min="7447" max="7447" width="10.140625" style="149" bestFit="1" customWidth="1"/>
    <col min="7448" max="7680" width="9.140625" style="149"/>
    <col min="7681" max="7681" width="6.5703125" style="149" bestFit="1" customWidth="1"/>
    <col min="7682" max="7682" width="42.85546875" style="149" customWidth="1"/>
    <col min="7683" max="7683" width="14" style="149" bestFit="1" customWidth="1"/>
    <col min="7684" max="7684" width="8.5703125" style="149" customWidth="1"/>
    <col min="7685" max="7685" width="7.7109375" style="149" customWidth="1"/>
    <col min="7686" max="7687" width="10.7109375" style="149" bestFit="1" customWidth="1"/>
    <col min="7688" max="7696" width="10" style="149" bestFit="1" customWidth="1"/>
    <col min="7697" max="7697" width="12" style="149" bestFit="1" customWidth="1"/>
    <col min="7698" max="7698" width="19.42578125" style="149" customWidth="1"/>
    <col min="7699" max="7699" width="14.7109375" style="149" customWidth="1"/>
    <col min="7700" max="7700" width="9.140625" style="149"/>
    <col min="7701" max="7702" width="9.28515625" style="149" bestFit="1" customWidth="1"/>
    <col min="7703" max="7703" width="10.140625" style="149" bestFit="1" customWidth="1"/>
    <col min="7704" max="7936" width="9.140625" style="149"/>
    <col min="7937" max="7937" width="6.5703125" style="149" bestFit="1" customWidth="1"/>
    <col min="7938" max="7938" width="42.85546875" style="149" customWidth="1"/>
    <col min="7939" max="7939" width="14" style="149" bestFit="1" customWidth="1"/>
    <col min="7940" max="7940" width="8.5703125" style="149" customWidth="1"/>
    <col min="7941" max="7941" width="7.7109375" style="149" customWidth="1"/>
    <col min="7942" max="7943" width="10.7109375" style="149" bestFit="1" customWidth="1"/>
    <col min="7944" max="7952" width="10" style="149" bestFit="1" customWidth="1"/>
    <col min="7953" max="7953" width="12" style="149" bestFit="1" customWidth="1"/>
    <col min="7954" max="7954" width="19.42578125" style="149" customWidth="1"/>
    <col min="7955" max="7955" width="14.7109375" style="149" customWidth="1"/>
    <col min="7956" max="7956" width="9.140625" style="149"/>
    <col min="7957" max="7958" width="9.28515625" style="149" bestFit="1" customWidth="1"/>
    <col min="7959" max="7959" width="10.140625" style="149" bestFit="1" customWidth="1"/>
    <col min="7960" max="8192" width="9.140625" style="149"/>
    <col min="8193" max="8193" width="6.5703125" style="149" bestFit="1" customWidth="1"/>
    <col min="8194" max="8194" width="42.85546875" style="149" customWidth="1"/>
    <col min="8195" max="8195" width="14" style="149" bestFit="1" customWidth="1"/>
    <col min="8196" max="8196" width="8.5703125" style="149" customWidth="1"/>
    <col min="8197" max="8197" width="7.7109375" style="149" customWidth="1"/>
    <col min="8198" max="8199" width="10.7109375" style="149" bestFit="1" customWidth="1"/>
    <col min="8200" max="8208" width="10" style="149" bestFit="1" customWidth="1"/>
    <col min="8209" max="8209" width="12" style="149" bestFit="1" customWidth="1"/>
    <col min="8210" max="8210" width="19.42578125" style="149" customWidth="1"/>
    <col min="8211" max="8211" width="14.7109375" style="149" customWidth="1"/>
    <col min="8212" max="8212" width="9.140625" style="149"/>
    <col min="8213" max="8214" width="9.28515625" style="149" bestFit="1" customWidth="1"/>
    <col min="8215" max="8215" width="10.140625" style="149" bestFit="1" customWidth="1"/>
    <col min="8216" max="8448" width="9.140625" style="149"/>
    <col min="8449" max="8449" width="6.5703125" style="149" bestFit="1" customWidth="1"/>
    <col min="8450" max="8450" width="42.85546875" style="149" customWidth="1"/>
    <col min="8451" max="8451" width="14" style="149" bestFit="1" customWidth="1"/>
    <col min="8452" max="8452" width="8.5703125" style="149" customWidth="1"/>
    <col min="8453" max="8453" width="7.7109375" style="149" customWidth="1"/>
    <col min="8454" max="8455" width="10.7109375" style="149" bestFit="1" customWidth="1"/>
    <col min="8456" max="8464" width="10" style="149" bestFit="1" customWidth="1"/>
    <col min="8465" max="8465" width="12" style="149" bestFit="1" customWidth="1"/>
    <col min="8466" max="8466" width="19.42578125" style="149" customWidth="1"/>
    <col min="8467" max="8467" width="14.7109375" style="149" customWidth="1"/>
    <col min="8468" max="8468" width="9.140625" style="149"/>
    <col min="8469" max="8470" width="9.28515625" style="149" bestFit="1" customWidth="1"/>
    <col min="8471" max="8471" width="10.140625" style="149" bestFit="1" customWidth="1"/>
    <col min="8472" max="8704" width="9.140625" style="149"/>
    <col min="8705" max="8705" width="6.5703125" style="149" bestFit="1" customWidth="1"/>
    <col min="8706" max="8706" width="42.85546875" style="149" customWidth="1"/>
    <col min="8707" max="8707" width="14" style="149" bestFit="1" customWidth="1"/>
    <col min="8708" max="8708" width="8.5703125" style="149" customWidth="1"/>
    <col min="8709" max="8709" width="7.7109375" style="149" customWidth="1"/>
    <col min="8710" max="8711" width="10.7109375" style="149" bestFit="1" customWidth="1"/>
    <col min="8712" max="8720" width="10" style="149" bestFit="1" customWidth="1"/>
    <col min="8721" max="8721" width="12" style="149" bestFit="1" customWidth="1"/>
    <col min="8722" max="8722" width="19.42578125" style="149" customWidth="1"/>
    <col min="8723" max="8723" width="14.7109375" style="149" customWidth="1"/>
    <col min="8724" max="8724" width="9.140625" style="149"/>
    <col min="8725" max="8726" width="9.28515625" style="149" bestFit="1" customWidth="1"/>
    <col min="8727" max="8727" width="10.140625" style="149" bestFit="1" customWidth="1"/>
    <col min="8728" max="8960" width="9.140625" style="149"/>
    <col min="8961" max="8961" width="6.5703125" style="149" bestFit="1" customWidth="1"/>
    <col min="8962" max="8962" width="42.85546875" style="149" customWidth="1"/>
    <col min="8963" max="8963" width="14" style="149" bestFit="1" customWidth="1"/>
    <col min="8964" max="8964" width="8.5703125" style="149" customWidth="1"/>
    <col min="8965" max="8965" width="7.7109375" style="149" customWidth="1"/>
    <col min="8966" max="8967" width="10.7109375" style="149" bestFit="1" customWidth="1"/>
    <col min="8968" max="8976" width="10" style="149" bestFit="1" customWidth="1"/>
    <col min="8977" max="8977" width="12" style="149" bestFit="1" customWidth="1"/>
    <col min="8978" max="8978" width="19.42578125" style="149" customWidth="1"/>
    <col min="8979" max="8979" width="14.7109375" style="149" customWidth="1"/>
    <col min="8980" max="8980" width="9.140625" style="149"/>
    <col min="8981" max="8982" width="9.28515625" style="149" bestFit="1" customWidth="1"/>
    <col min="8983" max="8983" width="10.140625" style="149" bestFit="1" customWidth="1"/>
    <col min="8984" max="9216" width="9.140625" style="149"/>
    <col min="9217" max="9217" width="6.5703125" style="149" bestFit="1" customWidth="1"/>
    <col min="9218" max="9218" width="42.85546875" style="149" customWidth="1"/>
    <col min="9219" max="9219" width="14" style="149" bestFit="1" customWidth="1"/>
    <col min="9220" max="9220" width="8.5703125" style="149" customWidth="1"/>
    <col min="9221" max="9221" width="7.7109375" style="149" customWidth="1"/>
    <col min="9222" max="9223" width="10.7109375" style="149" bestFit="1" customWidth="1"/>
    <col min="9224" max="9232" width="10" style="149" bestFit="1" customWidth="1"/>
    <col min="9233" max="9233" width="12" style="149" bestFit="1" customWidth="1"/>
    <col min="9234" max="9234" width="19.42578125" style="149" customWidth="1"/>
    <col min="9235" max="9235" width="14.7109375" style="149" customWidth="1"/>
    <col min="9236" max="9236" width="9.140625" style="149"/>
    <col min="9237" max="9238" width="9.28515625" style="149" bestFit="1" customWidth="1"/>
    <col min="9239" max="9239" width="10.140625" style="149" bestFit="1" customWidth="1"/>
    <col min="9240" max="9472" width="9.140625" style="149"/>
    <col min="9473" max="9473" width="6.5703125" style="149" bestFit="1" customWidth="1"/>
    <col min="9474" max="9474" width="42.85546875" style="149" customWidth="1"/>
    <col min="9475" max="9475" width="14" style="149" bestFit="1" customWidth="1"/>
    <col min="9476" max="9476" width="8.5703125" style="149" customWidth="1"/>
    <col min="9477" max="9477" width="7.7109375" style="149" customWidth="1"/>
    <col min="9478" max="9479" width="10.7109375" style="149" bestFit="1" customWidth="1"/>
    <col min="9480" max="9488" width="10" style="149" bestFit="1" customWidth="1"/>
    <col min="9489" max="9489" width="12" style="149" bestFit="1" customWidth="1"/>
    <col min="9490" max="9490" width="19.42578125" style="149" customWidth="1"/>
    <col min="9491" max="9491" width="14.7109375" style="149" customWidth="1"/>
    <col min="9492" max="9492" width="9.140625" style="149"/>
    <col min="9493" max="9494" width="9.28515625" style="149" bestFit="1" customWidth="1"/>
    <col min="9495" max="9495" width="10.140625" style="149" bestFit="1" customWidth="1"/>
    <col min="9496" max="9728" width="9.140625" style="149"/>
    <col min="9729" max="9729" width="6.5703125" style="149" bestFit="1" customWidth="1"/>
    <col min="9730" max="9730" width="42.85546875" style="149" customWidth="1"/>
    <col min="9731" max="9731" width="14" style="149" bestFit="1" customWidth="1"/>
    <col min="9732" max="9732" width="8.5703125" style="149" customWidth="1"/>
    <col min="9733" max="9733" width="7.7109375" style="149" customWidth="1"/>
    <col min="9734" max="9735" width="10.7109375" style="149" bestFit="1" customWidth="1"/>
    <col min="9736" max="9744" width="10" style="149" bestFit="1" customWidth="1"/>
    <col min="9745" max="9745" width="12" style="149" bestFit="1" customWidth="1"/>
    <col min="9746" max="9746" width="19.42578125" style="149" customWidth="1"/>
    <col min="9747" max="9747" width="14.7109375" style="149" customWidth="1"/>
    <col min="9748" max="9748" width="9.140625" style="149"/>
    <col min="9749" max="9750" width="9.28515625" style="149" bestFit="1" customWidth="1"/>
    <col min="9751" max="9751" width="10.140625" style="149" bestFit="1" customWidth="1"/>
    <col min="9752" max="9984" width="9.140625" style="149"/>
    <col min="9985" max="9985" width="6.5703125" style="149" bestFit="1" customWidth="1"/>
    <col min="9986" max="9986" width="42.85546875" style="149" customWidth="1"/>
    <col min="9987" max="9987" width="14" style="149" bestFit="1" customWidth="1"/>
    <col min="9988" max="9988" width="8.5703125" style="149" customWidth="1"/>
    <col min="9989" max="9989" width="7.7109375" style="149" customWidth="1"/>
    <col min="9990" max="9991" width="10.7109375" style="149" bestFit="1" customWidth="1"/>
    <col min="9992" max="10000" width="10" style="149" bestFit="1" customWidth="1"/>
    <col min="10001" max="10001" width="12" style="149" bestFit="1" customWidth="1"/>
    <col min="10002" max="10002" width="19.42578125" style="149" customWidth="1"/>
    <col min="10003" max="10003" width="14.7109375" style="149" customWidth="1"/>
    <col min="10004" max="10004" width="9.140625" style="149"/>
    <col min="10005" max="10006" width="9.28515625" style="149" bestFit="1" customWidth="1"/>
    <col min="10007" max="10007" width="10.140625" style="149" bestFit="1" customWidth="1"/>
    <col min="10008" max="10240" width="9.140625" style="149"/>
    <col min="10241" max="10241" width="6.5703125" style="149" bestFit="1" customWidth="1"/>
    <col min="10242" max="10242" width="42.85546875" style="149" customWidth="1"/>
    <col min="10243" max="10243" width="14" style="149" bestFit="1" customWidth="1"/>
    <col min="10244" max="10244" width="8.5703125" style="149" customWidth="1"/>
    <col min="10245" max="10245" width="7.7109375" style="149" customWidth="1"/>
    <col min="10246" max="10247" width="10.7109375" style="149" bestFit="1" customWidth="1"/>
    <col min="10248" max="10256" width="10" style="149" bestFit="1" customWidth="1"/>
    <col min="10257" max="10257" width="12" style="149" bestFit="1" customWidth="1"/>
    <col min="10258" max="10258" width="19.42578125" style="149" customWidth="1"/>
    <col min="10259" max="10259" width="14.7109375" style="149" customWidth="1"/>
    <col min="10260" max="10260" width="9.140625" style="149"/>
    <col min="10261" max="10262" width="9.28515625" style="149" bestFit="1" customWidth="1"/>
    <col min="10263" max="10263" width="10.140625" style="149" bestFit="1" customWidth="1"/>
    <col min="10264" max="10496" width="9.140625" style="149"/>
    <col min="10497" max="10497" width="6.5703125" style="149" bestFit="1" customWidth="1"/>
    <col min="10498" max="10498" width="42.85546875" style="149" customWidth="1"/>
    <col min="10499" max="10499" width="14" style="149" bestFit="1" customWidth="1"/>
    <col min="10500" max="10500" width="8.5703125" style="149" customWidth="1"/>
    <col min="10501" max="10501" width="7.7109375" style="149" customWidth="1"/>
    <col min="10502" max="10503" width="10.7109375" style="149" bestFit="1" customWidth="1"/>
    <col min="10504" max="10512" width="10" style="149" bestFit="1" customWidth="1"/>
    <col min="10513" max="10513" width="12" style="149" bestFit="1" customWidth="1"/>
    <col min="10514" max="10514" width="19.42578125" style="149" customWidth="1"/>
    <col min="10515" max="10515" width="14.7109375" style="149" customWidth="1"/>
    <col min="10516" max="10516" width="9.140625" style="149"/>
    <col min="10517" max="10518" width="9.28515625" style="149" bestFit="1" customWidth="1"/>
    <col min="10519" max="10519" width="10.140625" style="149" bestFit="1" customWidth="1"/>
    <col min="10520" max="10752" width="9.140625" style="149"/>
    <col min="10753" max="10753" width="6.5703125" style="149" bestFit="1" customWidth="1"/>
    <col min="10754" max="10754" width="42.85546875" style="149" customWidth="1"/>
    <col min="10755" max="10755" width="14" style="149" bestFit="1" customWidth="1"/>
    <col min="10756" max="10756" width="8.5703125" style="149" customWidth="1"/>
    <col min="10757" max="10757" width="7.7109375" style="149" customWidth="1"/>
    <col min="10758" max="10759" width="10.7109375" style="149" bestFit="1" customWidth="1"/>
    <col min="10760" max="10768" width="10" style="149" bestFit="1" customWidth="1"/>
    <col min="10769" max="10769" width="12" style="149" bestFit="1" customWidth="1"/>
    <col min="10770" max="10770" width="19.42578125" style="149" customWidth="1"/>
    <col min="10771" max="10771" width="14.7109375" style="149" customWidth="1"/>
    <col min="10772" max="10772" width="9.140625" style="149"/>
    <col min="10773" max="10774" width="9.28515625" style="149" bestFit="1" customWidth="1"/>
    <col min="10775" max="10775" width="10.140625" style="149" bestFit="1" customWidth="1"/>
    <col min="10776" max="11008" width="9.140625" style="149"/>
    <col min="11009" max="11009" width="6.5703125" style="149" bestFit="1" customWidth="1"/>
    <col min="11010" max="11010" width="42.85546875" style="149" customWidth="1"/>
    <col min="11011" max="11011" width="14" style="149" bestFit="1" customWidth="1"/>
    <col min="11012" max="11012" width="8.5703125" style="149" customWidth="1"/>
    <col min="11013" max="11013" width="7.7109375" style="149" customWidth="1"/>
    <col min="11014" max="11015" width="10.7109375" style="149" bestFit="1" customWidth="1"/>
    <col min="11016" max="11024" width="10" style="149" bestFit="1" customWidth="1"/>
    <col min="11025" max="11025" width="12" style="149" bestFit="1" customWidth="1"/>
    <col min="11026" max="11026" width="19.42578125" style="149" customWidth="1"/>
    <col min="11027" max="11027" width="14.7109375" style="149" customWidth="1"/>
    <col min="11028" max="11028" width="9.140625" style="149"/>
    <col min="11029" max="11030" width="9.28515625" style="149" bestFit="1" customWidth="1"/>
    <col min="11031" max="11031" width="10.140625" style="149" bestFit="1" customWidth="1"/>
    <col min="11032" max="11264" width="9.140625" style="149"/>
    <col min="11265" max="11265" width="6.5703125" style="149" bestFit="1" customWidth="1"/>
    <col min="11266" max="11266" width="42.85546875" style="149" customWidth="1"/>
    <col min="11267" max="11267" width="14" style="149" bestFit="1" customWidth="1"/>
    <col min="11268" max="11268" width="8.5703125" style="149" customWidth="1"/>
    <col min="11269" max="11269" width="7.7109375" style="149" customWidth="1"/>
    <col min="11270" max="11271" width="10.7109375" style="149" bestFit="1" customWidth="1"/>
    <col min="11272" max="11280" width="10" style="149" bestFit="1" customWidth="1"/>
    <col min="11281" max="11281" width="12" style="149" bestFit="1" customWidth="1"/>
    <col min="11282" max="11282" width="19.42578125" style="149" customWidth="1"/>
    <col min="11283" max="11283" width="14.7109375" style="149" customWidth="1"/>
    <col min="11284" max="11284" width="9.140625" style="149"/>
    <col min="11285" max="11286" width="9.28515625" style="149" bestFit="1" customWidth="1"/>
    <col min="11287" max="11287" width="10.140625" style="149" bestFit="1" customWidth="1"/>
    <col min="11288" max="11520" width="9.140625" style="149"/>
    <col min="11521" max="11521" width="6.5703125" style="149" bestFit="1" customWidth="1"/>
    <col min="11522" max="11522" width="42.85546875" style="149" customWidth="1"/>
    <col min="11523" max="11523" width="14" style="149" bestFit="1" customWidth="1"/>
    <col min="11524" max="11524" width="8.5703125" style="149" customWidth="1"/>
    <col min="11525" max="11525" width="7.7109375" style="149" customWidth="1"/>
    <col min="11526" max="11527" width="10.7109375" style="149" bestFit="1" customWidth="1"/>
    <col min="11528" max="11536" width="10" style="149" bestFit="1" customWidth="1"/>
    <col min="11537" max="11537" width="12" style="149" bestFit="1" customWidth="1"/>
    <col min="11538" max="11538" width="19.42578125" style="149" customWidth="1"/>
    <col min="11539" max="11539" width="14.7109375" style="149" customWidth="1"/>
    <col min="11540" max="11540" width="9.140625" style="149"/>
    <col min="11541" max="11542" width="9.28515625" style="149" bestFit="1" customWidth="1"/>
    <col min="11543" max="11543" width="10.140625" style="149" bestFit="1" customWidth="1"/>
    <col min="11544" max="11776" width="9.140625" style="149"/>
    <col min="11777" max="11777" width="6.5703125" style="149" bestFit="1" customWidth="1"/>
    <col min="11778" max="11778" width="42.85546875" style="149" customWidth="1"/>
    <col min="11779" max="11779" width="14" style="149" bestFit="1" customWidth="1"/>
    <col min="11780" max="11780" width="8.5703125" style="149" customWidth="1"/>
    <col min="11781" max="11781" width="7.7109375" style="149" customWidth="1"/>
    <col min="11782" max="11783" width="10.7109375" style="149" bestFit="1" customWidth="1"/>
    <col min="11784" max="11792" width="10" style="149" bestFit="1" customWidth="1"/>
    <col min="11793" max="11793" width="12" style="149" bestFit="1" customWidth="1"/>
    <col min="11794" max="11794" width="19.42578125" style="149" customWidth="1"/>
    <col min="11795" max="11795" width="14.7109375" style="149" customWidth="1"/>
    <col min="11796" max="11796" width="9.140625" style="149"/>
    <col min="11797" max="11798" width="9.28515625" style="149" bestFit="1" customWidth="1"/>
    <col min="11799" max="11799" width="10.140625" style="149" bestFit="1" customWidth="1"/>
    <col min="11800" max="12032" width="9.140625" style="149"/>
    <col min="12033" max="12033" width="6.5703125" style="149" bestFit="1" customWidth="1"/>
    <col min="12034" max="12034" width="42.85546875" style="149" customWidth="1"/>
    <col min="12035" max="12035" width="14" style="149" bestFit="1" customWidth="1"/>
    <col min="12036" max="12036" width="8.5703125" style="149" customWidth="1"/>
    <col min="12037" max="12037" width="7.7109375" style="149" customWidth="1"/>
    <col min="12038" max="12039" width="10.7109375" style="149" bestFit="1" customWidth="1"/>
    <col min="12040" max="12048" width="10" style="149" bestFit="1" customWidth="1"/>
    <col min="12049" max="12049" width="12" style="149" bestFit="1" customWidth="1"/>
    <col min="12050" max="12050" width="19.42578125" style="149" customWidth="1"/>
    <col min="12051" max="12051" width="14.7109375" style="149" customWidth="1"/>
    <col min="12052" max="12052" width="9.140625" style="149"/>
    <col min="12053" max="12054" width="9.28515625" style="149" bestFit="1" customWidth="1"/>
    <col min="12055" max="12055" width="10.140625" style="149" bestFit="1" customWidth="1"/>
    <col min="12056" max="12288" width="9.140625" style="149"/>
    <col min="12289" max="12289" width="6.5703125" style="149" bestFit="1" customWidth="1"/>
    <col min="12290" max="12290" width="42.85546875" style="149" customWidth="1"/>
    <col min="12291" max="12291" width="14" style="149" bestFit="1" customWidth="1"/>
    <col min="12292" max="12292" width="8.5703125" style="149" customWidth="1"/>
    <col min="12293" max="12293" width="7.7109375" style="149" customWidth="1"/>
    <col min="12294" max="12295" width="10.7109375" style="149" bestFit="1" customWidth="1"/>
    <col min="12296" max="12304" width="10" style="149" bestFit="1" customWidth="1"/>
    <col min="12305" max="12305" width="12" style="149" bestFit="1" customWidth="1"/>
    <col min="12306" max="12306" width="19.42578125" style="149" customWidth="1"/>
    <col min="12307" max="12307" width="14.7109375" style="149" customWidth="1"/>
    <col min="12308" max="12308" width="9.140625" style="149"/>
    <col min="12309" max="12310" width="9.28515625" style="149" bestFit="1" customWidth="1"/>
    <col min="12311" max="12311" width="10.140625" style="149" bestFit="1" customWidth="1"/>
    <col min="12312" max="12544" width="9.140625" style="149"/>
    <col min="12545" max="12545" width="6.5703125" style="149" bestFit="1" customWidth="1"/>
    <col min="12546" max="12546" width="42.85546875" style="149" customWidth="1"/>
    <col min="12547" max="12547" width="14" style="149" bestFit="1" customWidth="1"/>
    <col min="12548" max="12548" width="8.5703125" style="149" customWidth="1"/>
    <col min="12549" max="12549" width="7.7109375" style="149" customWidth="1"/>
    <col min="12550" max="12551" width="10.7109375" style="149" bestFit="1" customWidth="1"/>
    <col min="12552" max="12560" width="10" style="149" bestFit="1" customWidth="1"/>
    <col min="12561" max="12561" width="12" style="149" bestFit="1" customWidth="1"/>
    <col min="12562" max="12562" width="19.42578125" style="149" customWidth="1"/>
    <col min="12563" max="12563" width="14.7109375" style="149" customWidth="1"/>
    <col min="12564" max="12564" width="9.140625" style="149"/>
    <col min="12565" max="12566" width="9.28515625" style="149" bestFit="1" customWidth="1"/>
    <col min="12567" max="12567" width="10.140625" style="149" bestFit="1" customWidth="1"/>
    <col min="12568" max="12800" width="9.140625" style="149"/>
    <col min="12801" max="12801" width="6.5703125" style="149" bestFit="1" customWidth="1"/>
    <col min="12802" max="12802" width="42.85546875" style="149" customWidth="1"/>
    <col min="12803" max="12803" width="14" style="149" bestFit="1" customWidth="1"/>
    <col min="12804" max="12804" width="8.5703125" style="149" customWidth="1"/>
    <col min="12805" max="12805" width="7.7109375" style="149" customWidth="1"/>
    <col min="12806" max="12807" width="10.7109375" style="149" bestFit="1" customWidth="1"/>
    <col min="12808" max="12816" width="10" style="149" bestFit="1" customWidth="1"/>
    <col min="12817" max="12817" width="12" style="149" bestFit="1" customWidth="1"/>
    <col min="12818" max="12818" width="19.42578125" style="149" customWidth="1"/>
    <col min="12819" max="12819" width="14.7109375" style="149" customWidth="1"/>
    <col min="12820" max="12820" width="9.140625" style="149"/>
    <col min="12821" max="12822" width="9.28515625" style="149" bestFit="1" customWidth="1"/>
    <col min="12823" max="12823" width="10.140625" style="149" bestFit="1" customWidth="1"/>
    <col min="12824" max="13056" width="9.140625" style="149"/>
    <col min="13057" max="13057" width="6.5703125" style="149" bestFit="1" customWidth="1"/>
    <col min="13058" max="13058" width="42.85546875" style="149" customWidth="1"/>
    <col min="13059" max="13059" width="14" style="149" bestFit="1" customWidth="1"/>
    <col min="13060" max="13060" width="8.5703125" style="149" customWidth="1"/>
    <col min="13061" max="13061" width="7.7109375" style="149" customWidth="1"/>
    <col min="13062" max="13063" width="10.7109375" style="149" bestFit="1" customWidth="1"/>
    <col min="13064" max="13072" width="10" style="149" bestFit="1" customWidth="1"/>
    <col min="13073" max="13073" width="12" style="149" bestFit="1" customWidth="1"/>
    <col min="13074" max="13074" width="19.42578125" style="149" customWidth="1"/>
    <col min="13075" max="13075" width="14.7109375" style="149" customWidth="1"/>
    <col min="13076" max="13076" width="9.140625" style="149"/>
    <col min="13077" max="13078" width="9.28515625" style="149" bestFit="1" customWidth="1"/>
    <col min="13079" max="13079" width="10.140625" style="149" bestFit="1" customWidth="1"/>
    <col min="13080" max="13312" width="9.140625" style="149"/>
    <col min="13313" max="13313" width="6.5703125" style="149" bestFit="1" customWidth="1"/>
    <col min="13314" max="13314" width="42.85546875" style="149" customWidth="1"/>
    <col min="13315" max="13315" width="14" style="149" bestFit="1" customWidth="1"/>
    <col min="13316" max="13316" width="8.5703125" style="149" customWidth="1"/>
    <col min="13317" max="13317" width="7.7109375" style="149" customWidth="1"/>
    <col min="13318" max="13319" width="10.7109375" style="149" bestFit="1" customWidth="1"/>
    <col min="13320" max="13328" width="10" style="149" bestFit="1" customWidth="1"/>
    <col min="13329" max="13329" width="12" style="149" bestFit="1" customWidth="1"/>
    <col min="13330" max="13330" width="19.42578125" style="149" customWidth="1"/>
    <col min="13331" max="13331" width="14.7109375" style="149" customWidth="1"/>
    <col min="13332" max="13332" width="9.140625" style="149"/>
    <col min="13333" max="13334" width="9.28515625" style="149" bestFit="1" customWidth="1"/>
    <col min="13335" max="13335" width="10.140625" style="149" bestFit="1" customWidth="1"/>
    <col min="13336" max="13568" width="9.140625" style="149"/>
    <col min="13569" max="13569" width="6.5703125" style="149" bestFit="1" customWidth="1"/>
    <col min="13570" max="13570" width="42.85546875" style="149" customWidth="1"/>
    <col min="13571" max="13571" width="14" style="149" bestFit="1" customWidth="1"/>
    <col min="13572" max="13572" width="8.5703125" style="149" customWidth="1"/>
    <col min="13573" max="13573" width="7.7109375" style="149" customWidth="1"/>
    <col min="13574" max="13575" width="10.7109375" style="149" bestFit="1" customWidth="1"/>
    <col min="13576" max="13584" width="10" style="149" bestFit="1" customWidth="1"/>
    <col min="13585" max="13585" width="12" style="149" bestFit="1" customWidth="1"/>
    <col min="13586" max="13586" width="19.42578125" style="149" customWidth="1"/>
    <col min="13587" max="13587" width="14.7109375" style="149" customWidth="1"/>
    <col min="13588" max="13588" width="9.140625" style="149"/>
    <col min="13589" max="13590" width="9.28515625" style="149" bestFit="1" customWidth="1"/>
    <col min="13591" max="13591" width="10.140625" style="149" bestFit="1" customWidth="1"/>
    <col min="13592" max="13824" width="9.140625" style="149"/>
    <col min="13825" max="13825" width="6.5703125" style="149" bestFit="1" customWidth="1"/>
    <col min="13826" max="13826" width="42.85546875" style="149" customWidth="1"/>
    <col min="13827" max="13827" width="14" style="149" bestFit="1" customWidth="1"/>
    <col min="13828" max="13828" width="8.5703125" style="149" customWidth="1"/>
    <col min="13829" max="13829" width="7.7109375" style="149" customWidth="1"/>
    <col min="13830" max="13831" width="10.7109375" style="149" bestFit="1" customWidth="1"/>
    <col min="13832" max="13840" width="10" style="149" bestFit="1" customWidth="1"/>
    <col min="13841" max="13841" width="12" style="149" bestFit="1" customWidth="1"/>
    <col min="13842" max="13842" width="19.42578125" style="149" customWidth="1"/>
    <col min="13843" max="13843" width="14.7109375" style="149" customWidth="1"/>
    <col min="13844" max="13844" width="9.140625" style="149"/>
    <col min="13845" max="13846" width="9.28515625" style="149" bestFit="1" customWidth="1"/>
    <col min="13847" max="13847" width="10.140625" style="149" bestFit="1" customWidth="1"/>
    <col min="13848" max="14080" width="9.140625" style="149"/>
    <col min="14081" max="14081" width="6.5703125" style="149" bestFit="1" customWidth="1"/>
    <col min="14082" max="14082" width="42.85546875" style="149" customWidth="1"/>
    <col min="14083" max="14083" width="14" style="149" bestFit="1" customWidth="1"/>
    <col min="14084" max="14084" width="8.5703125" style="149" customWidth="1"/>
    <col min="14085" max="14085" width="7.7109375" style="149" customWidth="1"/>
    <col min="14086" max="14087" width="10.7109375" style="149" bestFit="1" customWidth="1"/>
    <col min="14088" max="14096" width="10" style="149" bestFit="1" customWidth="1"/>
    <col min="14097" max="14097" width="12" style="149" bestFit="1" customWidth="1"/>
    <col min="14098" max="14098" width="19.42578125" style="149" customWidth="1"/>
    <col min="14099" max="14099" width="14.7109375" style="149" customWidth="1"/>
    <col min="14100" max="14100" width="9.140625" style="149"/>
    <col min="14101" max="14102" width="9.28515625" style="149" bestFit="1" customWidth="1"/>
    <col min="14103" max="14103" width="10.140625" style="149" bestFit="1" customWidth="1"/>
    <col min="14104" max="14336" width="9.140625" style="149"/>
    <col min="14337" max="14337" width="6.5703125" style="149" bestFit="1" customWidth="1"/>
    <col min="14338" max="14338" width="42.85546875" style="149" customWidth="1"/>
    <col min="14339" max="14339" width="14" style="149" bestFit="1" customWidth="1"/>
    <col min="14340" max="14340" width="8.5703125" style="149" customWidth="1"/>
    <col min="14341" max="14341" width="7.7109375" style="149" customWidth="1"/>
    <col min="14342" max="14343" width="10.7109375" style="149" bestFit="1" customWidth="1"/>
    <col min="14344" max="14352" width="10" style="149" bestFit="1" customWidth="1"/>
    <col min="14353" max="14353" width="12" style="149" bestFit="1" customWidth="1"/>
    <col min="14354" max="14354" width="19.42578125" style="149" customWidth="1"/>
    <col min="14355" max="14355" width="14.7109375" style="149" customWidth="1"/>
    <col min="14356" max="14356" width="9.140625" style="149"/>
    <col min="14357" max="14358" width="9.28515625" style="149" bestFit="1" customWidth="1"/>
    <col min="14359" max="14359" width="10.140625" style="149" bestFit="1" customWidth="1"/>
    <col min="14360" max="14592" width="9.140625" style="149"/>
    <col min="14593" max="14593" width="6.5703125" style="149" bestFit="1" customWidth="1"/>
    <col min="14594" max="14594" width="42.85546875" style="149" customWidth="1"/>
    <col min="14595" max="14595" width="14" style="149" bestFit="1" customWidth="1"/>
    <col min="14596" max="14596" width="8.5703125" style="149" customWidth="1"/>
    <col min="14597" max="14597" width="7.7109375" style="149" customWidth="1"/>
    <col min="14598" max="14599" width="10.7109375" style="149" bestFit="1" customWidth="1"/>
    <col min="14600" max="14608" width="10" style="149" bestFit="1" customWidth="1"/>
    <col min="14609" max="14609" width="12" style="149" bestFit="1" customWidth="1"/>
    <col min="14610" max="14610" width="19.42578125" style="149" customWidth="1"/>
    <col min="14611" max="14611" width="14.7109375" style="149" customWidth="1"/>
    <col min="14612" max="14612" width="9.140625" style="149"/>
    <col min="14613" max="14614" width="9.28515625" style="149" bestFit="1" customWidth="1"/>
    <col min="14615" max="14615" width="10.140625" style="149" bestFit="1" customWidth="1"/>
    <col min="14616" max="14848" width="9.140625" style="149"/>
    <col min="14849" max="14849" width="6.5703125" style="149" bestFit="1" customWidth="1"/>
    <col min="14850" max="14850" width="42.85546875" style="149" customWidth="1"/>
    <col min="14851" max="14851" width="14" style="149" bestFit="1" customWidth="1"/>
    <col min="14852" max="14852" width="8.5703125" style="149" customWidth="1"/>
    <col min="14853" max="14853" width="7.7109375" style="149" customWidth="1"/>
    <col min="14854" max="14855" width="10.7109375" style="149" bestFit="1" customWidth="1"/>
    <col min="14856" max="14864" width="10" style="149" bestFit="1" customWidth="1"/>
    <col min="14865" max="14865" width="12" style="149" bestFit="1" customWidth="1"/>
    <col min="14866" max="14866" width="19.42578125" style="149" customWidth="1"/>
    <col min="14867" max="14867" width="14.7109375" style="149" customWidth="1"/>
    <col min="14868" max="14868" width="9.140625" style="149"/>
    <col min="14869" max="14870" width="9.28515625" style="149" bestFit="1" customWidth="1"/>
    <col min="14871" max="14871" width="10.140625" style="149" bestFit="1" customWidth="1"/>
    <col min="14872" max="15104" width="9.140625" style="149"/>
    <col min="15105" max="15105" width="6.5703125" style="149" bestFit="1" customWidth="1"/>
    <col min="15106" max="15106" width="42.85546875" style="149" customWidth="1"/>
    <col min="15107" max="15107" width="14" style="149" bestFit="1" customWidth="1"/>
    <col min="15108" max="15108" width="8.5703125" style="149" customWidth="1"/>
    <col min="15109" max="15109" width="7.7109375" style="149" customWidth="1"/>
    <col min="15110" max="15111" width="10.7109375" style="149" bestFit="1" customWidth="1"/>
    <col min="15112" max="15120" width="10" style="149" bestFit="1" customWidth="1"/>
    <col min="15121" max="15121" width="12" style="149" bestFit="1" customWidth="1"/>
    <col min="15122" max="15122" width="19.42578125" style="149" customWidth="1"/>
    <col min="15123" max="15123" width="14.7109375" style="149" customWidth="1"/>
    <col min="15124" max="15124" width="9.140625" style="149"/>
    <col min="15125" max="15126" width="9.28515625" style="149" bestFit="1" customWidth="1"/>
    <col min="15127" max="15127" width="10.140625" style="149" bestFit="1" customWidth="1"/>
    <col min="15128" max="15360" width="9.140625" style="149"/>
    <col min="15361" max="15361" width="6.5703125" style="149" bestFit="1" customWidth="1"/>
    <col min="15362" max="15362" width="42.85546875" style="149" customWidth="1"/>
    <col min="15363" max="15363" width="14" style="149" bestFit="1" customWidth="1"/>
    <col min="15364" max="15364" width="8.5703125" style="149" customWidth="1"/>
    <col min="15365" max="15365" width="7.7109375" style="149" customWidth="1"/>
    <col min="15366" max="15367" width="10.7109375" style="149" bestFit="1" customWidth="1"/>
    <col min="15368" max="15376" width="10" style="149" bestFit="1" customWidth="1"/>
    <col min="15377" max="15377" width="12" style="149" bestFit="1" customWidth="1"/>
    <col min="15378" max="15378" width="19.42578125" style="149" customWidth="1"/>
    <col min="15379" max="15379" width="14.7109375" style="149" customWidth="1"/>
    <col min="15380" max="15380" width="9.140625" style="149"/>
    <col min="15381" max="15382" width="9.28515625" style="149" bestFit="1" customWidth="1"/>
    <col min="15383" max="15383" width="10.140625" style="149" bestFit="1" customWidth="1"/>
    <col min="15384" max="15616" width="9.140625" style="149"/>
    <col min="15617" max="15617" width="6.5703125" style="149" bestFit="1" customWidth="1"/>
    <col min="15618" max="15618" width="42.85546875" style="149" customWidth="1"/>
    <col min="15619" max="15619" width="14" style="149" bestFit="1" customWidth="1"/>
    <col min="15620" max="15620" width="8.5703125" style="149" customWidth="1"/>
    <col min="15621" max="15621" width="7.7109375" style="149" customWidth="1"/>
    <col min="15622" max="15623" width="10.7109375" style="149" bestFit="1" customWidth="1"/>
    <col min="15624" max="15632" width="10" style="149" bestFit="1" customWidth="1"/>
    <col min="15633" max="15633" width="12" style="149" bestFit="1" customWidth="1"/>
    <col min="15634" max="15634" width="19.42578125" style="149" customWidth="1"/>
    <col min="15635" max="15635" width="14.7109375" style="149" customWidth="1"/>
    <col min="15636" max="15636" width="9.140625" style="149"/>
    <col min="15637" max="15638" width="9.28515625" style="149" bestFit="1" customWidth="1"/>
    <col min="15639" max="15639" width="10.140625" style="149" bestFit="1" customWidth="1"/>
    <col min="15640" max="15872" width="9.140625" style="149"/>
    <col min="15873" max="15873" width="6.5703125" style="149" bestFit="1" customWidth="1"/>
    <col min="15874" max="15874" width="42.85546875" style="149" customWidth="1"/>
    <col min="15875" max="15875" width="14" style="149" bestFit="1" customWidth="1"/>
    <col min="15876" max="15876" width="8.5703125" style="149" customWidth="1"/>
    <col min="15877" max="15877" width="7.7109375" style="149" customWidth="1"/>
    <col min="15878" max="15879" width="10.7109375" style="149" bestFit="1" customWidth="1"/>
    <col min="15880" max="15888" width="10" style="149" bestFit="1" customWidth="1"/>
    <col min="15889" max="15889" width="12" style="149" bestFit="1" customWidth="1"/>
    <col min="15890" max="15890" width="19.42578125" style="149" customWidth="1"/>
    <col min="15891" max="15891" width="14.7109375" style="149" customWidth="1"/>
    <col min="15892" max="15892" width="9.140625" style="149"/>
    <col min="15893" max="15894" width="9.28515625" style="149" bestFit="1" customWidth="1"/>
    <col min="15895" max="15895" width="10.140625" style="149" bestFit="1" customWidth="1"/>
    <col min="15896" max="16128" width="9.140625" style="149"/>
    <col min="16129" max="16129" width="6.5703125" style="149" bestFit="1" customWidth="1"/>
    <col min="16130" max="16130" width="42.85546875" style="149" customWidth="1"/>
    <col min="16131" max="16131" width="14" style="149" bestFit="1" customWidth="1"/>
    <col min="16132" max="16132" width="8.5703125" style="149" customWidth="1"/>
    <col min="16133" max="16133" width="7.7109375" style="149" customWidth="1"/>
    <col min="16134" max="16135" width="10.7109375" style="149" bestFit="1" customWidth="1"/>
    <col min="16136" max="16144" width="10" style="149" bestFit="1" customWidth="1"/>
    <col min="16145" max="16145" width="12" style="149" bestFit="1" customWidth="1"/>
    <col min="16146" max="16146" width="19.42578125" style="149" customWidth="1"/>
    <col min="16147" max="16147" width="14.7109375" style="149" customWidth="1"/>
    <col min="16148" max="16148" width="9.140625" style="149"/>
    <col min="16149" max="16150" width="9.28515625" style="149" bestFit="1" customWidth="1"/>
    <col min="16151" max="16151" width="10.140625" style="149" bestFit="1" customWidth="1"/>
    <col min="16152" max="16384" width="9.140625" style="149"/>
  </cols>
  <sheetData>
    <row r="1" spans="1:23">
      <c r="B1" s="150" t="s">
        <v>140</v>
      </c>
    </row>
    <row r="2" spans="1:23" s="155" customFormat="1" ht="18.75">
      <c r="A2" s="258" t="s">
        <v>92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23" s="155" customFormat="1" ht="19.5">
      <c r="A3" s="259" t="s">
        <v>93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1:23" s="155" customFormat="1" ht="15.75">
      <c r="A4" s="260" t="s">
        <v>94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</row>
    <row r="5" spans="1:23" s="155" customFormat="1" ht="15">
      <c r="A5" s="261" t="s">
        <v>95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156"/>
      <c r="S5" s="156"/>
      <c r="T5" s="156"/>
    </row>
    <row r="6" spans="1:23" s="155" customFormat="1" ht="15">
      <c r="A6" s="261" t="s">
        <v>91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156"/>
      <c r="S6" s="156"/>
      <c r="T6" s="156"/>
    </row>
    <row r="7" spans="1:23" s="155" customFormat="1" ht="15.75">
      <c r="A7" s="157"/>
      <c r="B7" s="158"/>
      <c r="C7" s="159"/>
      <c r="D7" s="160"/>
      <c r="E7" s="161"/>
      <c r="F7" s="161"/>
      <c r="G7" s="161"/>
      <c r="H7" s="161"/>
      <c r="I7" s="161"/>
      <c r="J7" s="162"/>
      <c r="K7" s="163"/>
      <c r="L7" s="156"/>
      <c r="M7" s="156"/>
      <c r="N7" s="156"/>
      <c r="O7" s="156"/>
      <c r="P7" s="156"/>
      <c r="Q7" s="156"/>
      <c r="R7" s="156"/>
      <c r="S7" s="156"/>
      <c r="T7" s="156"/>
    </row>
    <row r="8" spans="1:23" s="169" customFormat="1" ht="13.5" thickBot="1">
      <c r="A8" s="164"/>
      <c r="B8" s="165"/>
      <c r="C8" s="166"/>
      <c r="D8" s="167"/>
      <c r="E8" s="168"/>
      <c r="F8" s="168"/>
      <c r="G8" s="168"/>
      <c r="H8" s="161"/>
      <c r="I8" s="161"/>
      <c r="J8" s="160"/>
      <c r="K8" s="163"/>
      <c r="L8" s="163"/>
      <c r="M8" s="163"/>
      <c r="N8" s="163"/>
      <c r="O8" s="163"/>
      <c r="P8" s="163"/>
      <c r="Q8" s="155"/>
      <c r="R8" s="155"/>
      <c r="S8" s="155"/>
      <c r="T8" s="155"/>
    </row>
    <row r="9" spans="1:23" s="170" customFormat="1" ht="21.75" customHeight="1" thickTop="1" thickBot="1">
      <c r="A9" s="247" t="s">
        <v>96</v>
      </c>
      <c r="B9" s="249" t="s">
        <v>97</v>
      </c>
      <c r="C9" s="251" t="s">
        <v>98</v>
      </c>
      <c r="D9" s="252"/>
      <c r="E9" s="253" t="s">
        <v>99</v>
      </c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5"/>
      <c r="Q9" s="256" t="s">
        <v>46</v>
      </c>
    </row>
    <row r="10" spans="1:23" s="155" customFormat="1" ht="16.5" customHeight="1" thickBot="1">
      <c r="A10" s="248"/>
      <c r="B10" s="250"/>
      <c r="C10" s="171" t="s">
        <v>100</v>
      </c>
      <c r="D10" s="172" t="s">
        <v>101</v>
      </c>
      <c r="E10" s="173" t="s">
        <v>102</v>
      </c>
      <c r="F10" s="174" t="s">
        <v>103</v>
      </c>
      <c r="G10" s="174" t="s">
        <v>104</v>
      </c>
      <c r="H10" s="174" t="s">
        <v>105</v>
      </c>
      <c r="I10" s="174" t="s">
        <v>106</v>
      </c>
      <c r="J10" s="175" t="s">
        <v>107</v>
      </c>
      <c r="K10" s="175" t="s">
        <v>108</v>
      </c>
      <c r="L10" s="175" t="s">
        <v>109</v>
      </c>
      <c r="M10" s="175" t="s">
        <v>110</v>
      </c>
      <c r="N10" s="175" t="s">
        <v>111</v>
      </c>
      <c r="O10" s="175" t="s">
        <v>112</v>
      </c>
      <c r="P10" s="176" t="s">
        <v>113</v>
      </c>
      <c r="Q10" s="257"/>
    </row>
    <row r="11" spans="1:23" s="169" customFormat="1" ht="13.5" thickTop="1">
      <c r="A11" s="177"/>
      <c r="B11" s="178"/>
      <c r="C11" s="179"/>
      <c r="D11" s="180"/>
      <c r="E11" s="181"/>
      <c r="F11" s="182"/>
      <c r="G11" s="182"/>
      <c r="H11" s="183"/>
      <c r="I11" s="183"/>
      <c r="J11" s="183"/>
      <c r="K11" s="183"/>
      <c r="L11" s="183"/>
      <c r="M11" s="183"/>
      <c r="N11" s="183"/>
      <c r="O11" s="183"/>
      <c r="P11" s="184"/>
      <c r="Q11" s="185"/>
      <c r="R11" s="155"/>
      <c r="S11" s="155"/>
      <c r="T11" s="155"/>
    </row>
    <row r="12" spans="1:23" s="169" customFormat="1" ht="12.75">
      <c r="A12" s="186"/>
      <c r="B12" s="187" t="s">
        <v>114</v>
      </c>
      <c r="C12" s="179"/>
      <c r="D12" s="180"/>
      <c r="E12" s="181"/>
      <c r="F12" s="182"/>
      <c r="G12" s="182"/>
      <c r="H12" s="183"/>
      <c r="I12" s="183"/>
      <c r="J12" s="183"/>
      <c r="K12" s="183"/>
      <c r="L12" s="183"/>
      <c r="M12" s="183"/>
      <c r="N12" s="183"/>
      <c r="O12" s="183"/>
      <c r="P12" s="184"/>
      <c r="Q12" s="185"/>
      <c r="R12" s="155"/>
      <c r="S12" s="155"/>
      <c r="T12" s="155"/>
    </row>
    <row r="13" spans="1:23" s="169" customFormat="1" ht="12.75">
      <c r="A13" s="186"/>
      <c r="B13" s="188" t="s">
        <v>115</v>
      </c>
      <c r="C13" s="189">
        <v>156760000</v>
      </c>
      <c r="D13" s="246">
        <f>+(C13/$C$32)*100</f>
        <v>88.256820817709908</v>
      </c>
      <c r="E13" s="181"/>
      <c r="F13" s="182">
        <f>+(13063000/$C$32)*100</f>
        <v>7.3545473994752779</v>
      </c>
      <c r="G13" s="182">
        <f t="shared" ref="G13:O13" si="0">+(13063000/$C$32)*100</f>
        <v>7.3545473994752779</v>
      </c>
      <c r="H13" s="182">
        <f t="shared" si="0"/>
        <v>7.3545473994752779</v>
      </c>
      <c r="I13" s="182">
        <f t="shared" si="0"/>
        <v>7.3545473994752779</v>
      </c>
      <c r="J13" s="182">
        <f t="shared" si="0"/>
        <v>7.3545473994752779</v>
      </c>
      <c r="K13" s="182">
        <f t="shared" si="0"/>
        <v>7.3545473994752779</v>
      </c>
      <c r="L13" s="182">
        <f t="shared" si="0"/>
        <v>7.3545473994752779</v>
      </c>
      <c r="M13" s="182">
        <f t="shared" si="0"/>
        <v>7.3545473994752779</v>
      </c>
      <c r="N13" s="182">
        <f t="shared" si="0"/>
        <v>7.3545473994752779</v>
      </c>
      <c r="O13" s="182">
        <f t="shared" si="0"/>
        <v>7.3545473994752779</v>
      </c>
      <c r="P13" s="182">
        <f>+(26130000/$C$32)*100</f>
        <v>14.711346822957132</v>
      </c>
      <c r="Q13" s="185"/>
      <c r="R13" s="190">
        <f>SUM(F13:P13)</f>
        <v>88.256820817709922</v>
      </c>
      <c r="S13" s="191">
        <v>1450000</v>
      </c>
      <c r="T13" s="155"/>
    </row>
    <row r="14" spans="1:23" s="169" customFormat="1" ht="12.75">
      <c r="A14" s="186"/>
      <c r="B14" s="188" t="s">
        <v>117</v>
      </c>
      <c r="C14" s="179"/>
      <c r="D14" s="246"/>
      <c r="E14" s="181"/>
      <c r="F14" s="182"/>
      <c r="G14" s="182"/>
      <c r="H14" s="183"/>
      <c r="I14" s="183"/>
      <c r="J14" s="183"/>
      <c r="K14" s="183"/>
      <c r="L14" s="183"/>
      <c r="M14" s="183"/>
      <c r="N14" s="183"/>
      <c r="O14" s="183"/>
      <c r="P14" s="184"/>
      <c r="Q14" s="185"/>
      <c r="R14" s="155"/>
      <c r="S14" s="191">
        <v>1590000</v>
      </c>
      <c r="T14" s="155"/>
    </row>
    <row r="15" spans="1:23" s="169" customFormat="1" ht="12.75">
      <c r="A15" s="186"/>
      <c r="B15" s="192"/>
      <c r="C15" s="179"/>
      <c r="D15" s="246"/>
      <c r="E15" s="181"/>
      <c r="F15" s="182"/>
      <c r="G15" s="182"/>
      <c r="H15" s="183"/>
      <c r="I15" s="183"/>
      <c r="J15" s="183"/>
      <c r="K15" s="183"/>
      <c r="L15" s="183"/>
      <c r="M15" s="183"/>
      <c r="N15" s="183"/>
      <c r="O15" s="183"/>
      <c r="P15" s="184"/>
      <c r="Q15" s="185"/>
      <c r="R15" s="155"/>
      <c r="S15" s="191">
        <v>1450000</v>
      </c>
      <c r="T15" s="155"/>
    </row>
    <row r="16" spans="1:23" s="169" customFormat="1" ht="12.75">
      <c r="A16" s="186"/>
      <c r="B16" s="193" t="s">
        <v>118</v>
      </c>
      <c r="C16" s="179"/>
      <c r="D16" s="246"/>
      <c r="E16" s="181"/>
      <c r="F16" s="182"/>
      <c r="G16" s="182"/>
      <c r="H16" s="183"/>
      <c r="I16" s="183"/>
      <c r="J16" s="183"/>
      <c r="K16" s="183"/>
      <c r="L16" s="183"/>
      <c r="M16" s="183"/>
      <c r="N16" s="183"/>
      <c r="O16" s="183"/>
      <c r="P16" s="184"/>
      <c r="Q16" s="185"/>
      <c r="R16" s="190">
        <f>SUM(E16:P16)</f>
        <v>0</v>
      </c>
      <c r="S16" s="191">
        <v>1590000</v>
      </c>
      <c r="T16" s="191">
        <v>6700000</v>
      </c>
      <c r="U16" s="194">
        <v>2528000</v>
      </c>
      <c r="V16" s="194">
        <v>1117000</v>
      </c>
      <c r="W16" s="194">
        <f>SUM(T16:V16)</f>
        <v>10345000</v>
      </c>
    </row>
    <row r="17" spans="1:23" s="169" customFormat="1" ht="12.75">
      <c r="A17" s="186"/>
      <c r="B17" s="195" t="s">
        <v>119</v>
      </c>
      <c r="C17" s="196">
        <v>8258000</v>
      </c>
      <c r="D17" s="246">
        <f>+(C17/$C$32)*100</f>
        <v>4.6493035615759659</v>
      </c>
      <c r="E17" s="181"/>
      <c r="F17" s="182"/>
      <c r="G17" s="182">
        <f>+(4500000/$C$32)*100</f>
        <v>2.533527007397899</v>
      </c>
      <c r="H17" s="183"/>
      <c r="I17" s="183"/>
      <c r="J17" s="183"/>
      <c r="K17" s="182">
        <f>+(3758000/$C$32)*100</f>
        <v>2.1157765541780673</v>
      </c>
      <c r="L17" s="182"/>
      <c r="M17" s="183"/>
      <c r="N17" s="183"/>
      <c r="O17" s="183"/>
      <c r="P17" s="184"/>
      <c r="Q17" s="198"/>
      <c r="R17" s="190">
        <f>+G17</f>
        <v>2.533527007397899</v>
      </c>
      <c r="S17" s="191">
        <v>1980000</v>
      </c>
      <c r="T17" s="199" t="e">
        <f>T16/$C$16*100</f>
        <v>#DIV/0!</v>
      </c>
      <c r="U17" s="199" t="e">
        <f>U16/$C$16*100</f>
        <v>#DIV/0!</v>
      </c>
      <c r="V17" s="199" t="e">
        <f>V16/$C$16*100</f>
        <v>#DIV/0!</v>
      </c>
      <c r="W17" s="200" t="e">
        <f>SUM(T17:V17)</f>
        <v>#DIV/0!</v>
      </c>
    </row>
    <row r="18" spans="1:23" s="169" customFormat="1" ht="33.75">
      <c r="A18" s="186"/>
      <c r="B18" s="201" t="s">
        <v>120</v>
      </c>
      <c r="C18" s="196"/>
      <c r="D18" s="246"/>
      <c r="E18" s="181"/>
      <c r="F18" s="182"/>
      <c r="G18" s="182"/>
      <c r="H18" s="183"/>
      <c r="I18" s="183"/>
      <c r="J18" s="183"/>
      <c r="K18" s="183"/>
      <c r="L18" s="183"/>
      <c r="M18" s="183"/>
      <c r="N18" s="183"/>
      <c r="O18" s="183"/>
      <c r="P18" s="184"/>
      <c r="Q18" s="198"/>
      <c r="R18" s="155">
        <f>+R17*2</f>
        <v>5.0670540147957981</v>
      </c>
      <c r="S18" s="191">
        <v>2120000</v>
      </c>
      <c r="T18" s="199" t="e">
        <f>T16/$C$33*100</f>
        <v>#DIV/0!</v>
      </c>
      <c r="U18" s="199" t="e">
        <f>U16/$C$33*100</f>
        <v>#DIV/0!</v>
      </c>
      <c r="V18" s="199" t="e">
        <f>V16/$C$33*100</f>
        <v>#DIV/0!</v>
      </c>
      <c r="W18" s="200" t="e">
        <f>SUM(T18:V18)</f>
        <v>#DIV/0!</v>
      </c>
    </row>
    <row r="19" spans="1:23" s="169" customFormat="1" ht="22.5">
      <c r="A19" s="186"/>
      <c r="B19" s="202" t="s">
        <v>121</v>
      </c>
      <c r="C19" s="196"/>
      <c r="D19" s="246"/>
      <c r="E19" s="181"/>
      <c r="F19" s="182"/>
      <c r="G19" s="182"/>
      <c r="H19" s="183"/>
      <c r="I19" s="183"/>
      <c r="J19" s="183"/>
      <c r="K19" s="183"/>
      <c r="L19" s="183"/>
      <c r="M19" s="183"/>
      <c r="N19" s="183"/>
      <c r="O19" s="183"/>
      <c r="P19" s="184"/>
      <c r="Q19" s="185"/>
      <c r="R19" s="155"/>
      <c r="S19" s="191">
        <v>2510000</v>
      </c>
      <c r="T19" s="155"/>
    </row>
    <row r="20" spans="1:23" s="169" customFormat="1" ht="22.5">
      <c r="A20" s="186"/>
      <c r="B20" s="202" t="s">
        <v>122</v>
      </c>
      <c r="C20" s="196"/>
      <c r="D20" s="246"/>
      <c r="E20" s="181"/>
      <c r="F20" s="182"/>
      <c r="G20" s="182"/>
      <c r="H20" s="183"/>
      <c r="I20" s="183"/>
      <c r="J20" s="183"/>
      <c r="K20" s="183"/>
      <c r="L20" s="183"/>
      <c r="M20" s="183"/>
      <c r="N20" s="183"/>
      <c r="O20" s="183"/>
      <c r="P20" s="184"/>
      <c r="Q20" s="198"/>
      <c r="R20" s="190">
        <f>SUM(E20:P20)</f>
        <v>0</v>
      </c>
      <c r="S20" s="191">
        <f>1450000+1060000</f>
        <v>2510000</v>
      </c>
      <c r="T20" s="155"/>
    </row>
    <row r="21" spans="1:23" s="169" customFormat="1" ht="33.75">
      <c r="A21" s="186"/>
      <c r="B21" s="202" t="s">
        <v>123</v>
      </c>
      <c r="C21" s="196">
        <v>5000000</v>
      </c>
      <c r="D21" s="246">
        <f>+(C21/$C$32)*100</f>
        <v>2.8150300082198876</v>
      </c>
      <c r="E21" s="181"/>
      <c r="F21" s="182"/>
      <c r="G21" s="182">
        <f>+(2500000/$C$32)*100</f>
        <v>1.4075150041099438</v>
      </c>
      <c r="H21" s="182"/>
      <c r="I21" s="182"/>
      <c r="J21" s="182"/>
      <c r="K21" s="182">
        <f>+(2500000/$C$32)*100</f>
        <v>1.4075150041099438</v>
      </c>
      <c r="L21" s="182"/>
      <c r="M21" s="182"/>
      <c r="N21" s="182"/>
      <c r="O21" s="182"/>
      <c r="P21" s="203"/>
      <c r="Q21" s="185"/>
      <c r="R21" s="190">
        <f>+H21</f>
        <v>0</v>
      </c>
      <c r="S21" s="191">
        <v>2510000</v>
      </c>
      <c r="T21" s="155"/>
    </row>
    <row r="22" spans="1:23" s="169" customFormat="1" ht="12.75">
      <c r="A22" s="186"/>
      <c r="B22" s="192"/>
      <c r="C22" s="196"/>
      <c r="D22" s="246"/>
      <c r="E22" s="181"/>
      <c r="F22" s="204"/>
      <c r="G22" s="182"/>
      <c r="H22" s="183"/>
      <c r="I22" s="183"/>
      <c r="J22" s="183"/>
      <c r="K22" s="183"/>
      <c r="L22" s="183"/>
      <c r="M22" s="183"/>
      <c r="N22" s="183"/>
      <c r="O22" s="183"/>
      <c r="P22" s="184"/>
      <c r="Q22" s="185"/>
      <c r="R22" s="155"/>
      <c r="S22" s="191">
        <f>1980000+1060000</f>
        <v>3040000</v>
      </c>
      <c r="T22" s="155"/>
    </row>
    <row r="23" spans="1:23" s="169" customFormat="1" ht="15">
      <c r="A23" s="186"/>
      <c r="B23" s="205" t="s">
        <v>124</v>
      </c>
      <c r="C23" s="196"/>
      <c r="D23" s="246"/>
      <c r="E23" s="181"/>
      <c r="F23" s="204"/>
      <c r="G23" s="182"/>
      <c r="H23" s="183"/>
      <c r="I23" s="183"/>
      <c r="J23" s="183"/>
      <c r="K23" s="183"/>
      <c r="L23" s="183"/>
      <c r="M23" s="183"/>
      <c r="N23" s="183"/>
      <c r="O23" s="183"/>
      <c r="P23" s="184"/>
      <c r="Q23" s="185"/>
      <c r="R23" s="155"/>
      <c r="S23" s="191"/>
      <c r="T23" s="155"/>
    </row>
    <row r="24" spans="1:23" s="169" customFormat="1" ht="12.75">
      <c r="A24" s="186"/>
      <c r="B24" s="206" t="s">
        <v>125</v>
      </c>
      <c r="C24" s="196"/>
      <c r="D24" s="246"/>
      <c r="E24" s="181"/>
      <c r="F24" s="204"/>
      <c r="G24" s="182"/>
      <c r="H24" s="183"/>
      <c r="I24" s="183"/>
      <c r="J24" s="183"/>
      <c r="K24" s="183"/>
      <c r="L24" s="183"/>
      <c r="M24" s="183"/>
      <c r="N24" s="183"/>
      <c r="O24" s="183"/>
      <c r="P24" s="184"/>
      <c r="Q24" s="185"/>
      <c r="R24" s="155"/>
      <c r="S24" s="191"/>
      <c r="T24" s="155"/>
    </row>
    <row r="25" spans="1:23" s="169" customFormat="1" ht="12.75">
      <c r="A25" s="186"/>
      <c r="B25" s="206" t="s">
        <v>126</v>
      </c>
      <c r="C25" s="196"/>
      <c r="D25" s="246"/>
      <c r="E25" s="181"/>
      <c r="F25" s="204"/>
      <c r="G25" s="182"/>
      <c r="H25" s="183"/>
      <c r="I25" s="183"/>
      <c r="J25" s="183"/>
      <c r="K25" s="183"/>
      <c r="L25" s="183"/>
      <c r="M25" s="183"/>
      <c r="N25" s="183"/>
      <c r="O25" s="183"/>
      <c r="P25" s="184"/>
      <c r="Q25" s="185"/>
      <c r="R25" s="155"/>
      <c r="S25" s="191">
        <f>4100000-2120000</f>
        <v>1980000</v>
      </c>
      <c r="T25" s="155"/>
    </row>
    <row r="26" spans="1:23" s="169" customFormat="1" ht="12.75">
      <c r="A26" s="186"/>
      <c r="B26" s="206" t="s">
        <v>127</v>
      </c>
      <c r="C26" s="196"/>
      <c r="D26" s="246"/>
      <c r="E26" s="181"/>
      <c r="F26" s="182"/>
      <c r="G26" s="182"/>
      <c r="H26" s="183"/>
      <c r="I26" s="183"/>
      <c r="J26" s="183"/>
      <c r="K26" s="183"/>
      <c r="L26" s="183"/>
      <c r="M26" s="183"/>
      <c r="N26" s="183"/>
      <c r="O26" s="183"/>
      <c r="P26" s="184"/>
      <c r="Q26" s="185"/>
      <c r="R26" s="190">
        <f>SUM(E26:P26)</f>
        <v>0</v>
      </c>
      <c r="S26" s="199" t="e">
        <f>C26/C33*100</f>
        <v>#DIV/0!</v>
      </c>
      <c r="T26" s="155"/>
    </row>
    <row r="27" spans="1:23" s="169" customFormat="1" ht="12.75">
      <c r="A27" s="186"/>
      <c r="B27" s="206" t="s">
        <v>128</v>
      </c>
      <c r="C27" s="196">
        <v>7600000</v>
      </c>
      <c r="D27" s="246">
        <f>+(C27/$C$32)*100</f>
        <v>4.2788456124942291</v>
      </c>
      <c r="E27" s="181"/>
      <c r="F27" s="181">
        <f>+(760000/$C$32)*100</f>
        <v>0.42788456124942287</v>
      </c>
      <c r="G27" s="181">
        <f t="shared" ref="G27:O27" si="1">+(760000/$C$32)*100</f>
        <v>0.42788456124942287</v>
      </c>
      <c r="H27" s="181">
        <f t="shared" si="1"/>
        <v>0.42788456124942287</v>
      </c>
      <c r="I27" s="181">
        <f t="shared" si="1"/>
        <v>0.42788456124942287</v>
      </c>
      <c r="J27" s="181">
        <f t="shared" si="1"/>
        <v>0.42788456124942287</v>
      </c>
      <c r="K27" s="181">
        <f t="shared" si="1"/>
        <v>0.42788456124942287</v>
      </c>
      <c r="L27" s="181">
        <f t="shared" si="1"/>
        <v>0.42788456124942287</v>
      </c>
      <c r="M27" s="181">
        <f t="shared" si="1"/>
        <v>0.42788456124942287</v>
      </c>
      <c r="N27" s="181">
        <f t="shared" si="1"/>
        <v>0.42788456124942287</v>
      </c>
      <c r="O27" s="181">
        <f t="shared" si="1"/>
        <v>0.42788456124942287</v>
      </c>
      <c r="P27" s="181"/>
      <c r="Q27" s="185"/>
      <c r="R27" s="190">
        <f>SUM(F27:P27)</f>
        <v>4.2788456124942273</v>
      </c>
      <c r="S27" s="190" t="e">
        <f>SUM(S16:S26)</f>
        <v>#DIV/0!</v>
      </c>
      <c r="T27" s="155"/>
    </row>
    <row r="28" spans="1:23" s="169" customFormat="1" ht="9.75" customHeight="1">
      <c r="A28" s="186"/>
      <c r="B28" s="206" t="s">
        <v>129</v>
      </c>
      <c r="C28" s="179"/>
      <c r="D28" s="180"/>
      <c r="E28" s="181"/>
      <c r="F28" s="182"/>
      <c r="G28" s="204"/>
      <c r="H28" s="183"/>
      <c r="I28" s="183"/>
      <c r="J28" s="183"/>
      <c r="K28" s="183"/>
      <c r="L28" s="183"/>
      <c r="M28" s="183"/>
      <c r="N28" s="183"/>
      <c r="O28" s="183"/>
      <c r="P28" s="184"/>
      <c r="Q28" s="185"/>
      <c r="R28" s="155"/>
      <c r="S28" s="155"/>
      <c r="T28" s="155"/>
    </row>
    <row r="29" spans="1:23" s="169" customFormat="1" ht="21.75" customHeight="1">
      <c r="A29" s="186"/>
      <c r="B29" s="206" t="s">
        <v>128</v>
      </c>
      <c r="C29" s="179"/>
      <c r="D29" s="180"/>
      <c r="E29" s="181"/>
      <c r="F29" s="182"/>
      <c r="G29" s="204"/>
      <c r="H29" s="183"/>
      <c r="I29" s="183"/>
      <c r="J29" s="183"/>
      <c r="K29" s="183"/>
      <c r="L29" s="183"/>
      <c r="M29" s="183"/>
      <c r="N29" s="183"/>
      <c r="O29" s="183"/>
      <c r="P29" s="184"/>
      <c r="Q29" s="185"/>
      <c r="R29" s="155"/>
      <c r="S29" s="155"/>
      <c r="T29" s="155"/>
    </row>
    <row r="30" spans="1:23" s="169" customFormat="1" ht="13.5" customHeight="1">
      <c r="A30" s="186"/>
      <c r="B30" s="207"/>
      <c r="C30" s="179"/>
      <c r="D30" s="180"/>
      <c r="E30" s="181"/>
      <c r="F30" s="182"/>
      <c r="G30" s="204"/>
      <c r="H30" s="183"/>
      <c r="I30" s="183"/>
      <c r="J30" s="183"/>
      <c r="K30" s="183"/>
      <c r="L30" s="183"/>
      <c r="M30" s="183"/>
      <c r="N30" s="183"/>
      <c r="O30" s="183"/>
      <c r="P30" s="184"/>
      <c r="Q30" s="185"/>
      <c r="R30" s="190">
        <f>+R27+R21+R13+R17</f>
        <v>95.069193437602038</v>
      </c>
      <c r="S30" s="155"/>
      <c r="T30" s="155"/>
    </row>
    <row r="31" spans="1:23" s="169" customFormat="1" ht="27.75" customHeight="1" thickBot="1">
      <c r="A31" s="186"/>
      <c r="B31" s="208" t="s">
        <v>130</v>
      </c>
      <c r="C31" s="179"/>
      <c r="D31" s="209"/>
      <c r="E31" s="181"/>
      <c r="F31" s="182"/>
      <c r="G31" s="182"/>
      <c r="H31" s="183"/>
      <c r="I31" s="183"/>
      <c r="J31" s="183"/>
      <c r="K31" s="183"/>
      <c r="L31" s="183"/>
      <c r="M31" s="183"/>
      <c r="N31" s="183"/>
      <c r="O31" s="183"/>
      <c r="P31" s="184"/>
      <c r="Q31" s="185"/>
      <c r="R31" s="155"/>
      <c r="S31" s="155"/>
      <c r="T31" s="155"/>
    </row>
    <row r="32" spans="1:23" s="169" customFormat="1" ht="12.75">
      <c r="A32" s="210"/>
      <c r="B32" s="211" t="s">
        <v>131</v>
      </c>
      <c r="C32" s="212">
        <f>C17+C21+C27+C13</f>
        <v>177618000</v>
      </c>
      <c r="D32" s="213">
        <f>SUM(D13:D27)</f>
        <v>99.999999999999986</v>
      </c>
      <c r="E32" s="214">
        <f>E17+E21+E27+E13</f>
        <v>0</v>
      </c>
      <c r="F32" s="214">
        <f t="shared" ref="F32:P32" si="2">F17+F21+F27+F13</f>
        <v>7.7824319607247006</v>
      </c>
      <c r="G32" s="214">
        <f t="shared" si="2"/>
        <v>11.723473972232544</v>
      </c>
      <c r="H32" s="214">
        <f t="shared" si="2"/>
        <v>7.7824319607247006</v>
      </c>
      <c r="I32" s="214">
        <f t="shared" si="2"/>
        <v>7.7824319607247006</v>
      </c>
      <c r="J32" s="214">
        <f t="shared" si="2"/>
        <v>7.7824319607247006</v>
      </c>
      <c r="K32" s="214">
        <f t="shared" si="2"/>
        <v>11.305723519012712</v>
      </c>
      <c r="L32" s="214">
        <f t="shared" si="2"/>
        <v>7.7824319607247006</v>
      </c>
      <c r="M32" s="214">
        <f t="shared" si="2"/>
        <v>7.7824319607247006</v>
      </c>
      <c r="N32" s="214">
        <f t="shared" si="2"/>
        <v>7.7824319607247006</v>
      </c>
      <c r="O32" s="214">
        <f t="shared" si="2"/>
        <v>7.7824319607247006</v>
      </c>
      <c r="P32" s="214">
        <f t="shared" si="2"/>
        <v>14.711346822957132</v>
      </c>
      <c r="Q32" s="215"/>
      <c r="R32" s="155"/>
      <c r="S32" s="155"/>
      <c r="T32" s="155"/>
    </row>
    <row r="33" spans="1:20" s="225" customFormat="1" ht="21" customHeight="1" thickBot="1">
      <c r="A33" s="216"/>
      <c r="B33" s="217" t="s">
        <v>137</v>
      </c>
      <c r="C33" s="218"/>
      <c r="D33" s="219"/>
      <c r="E33" s="220">
        <v>0</v>
      </c>
      <c r="F33" s="221">
        <v>7.7824319607247006</v>
      </c>
      <c r="G33" s="221">
        <v>19.505905932957244</v>
      </c>
      <c r="H33" s="222">
        <v>27.288337893681945</v>
      </c>
      <c r="I33" s="222">
        <v>35.070769854406649</v>
      </c>
      <c r="J33" s="222">
        <v>42.853201815131349</v>
      </c>
      <c r="K33" s="222">
        <v>54.158925334144058</v>
      </c>
      <c r="L33" s="222">
        <v>61.941357294868759</v>
      </c>
      <c r="M33" s="222">
        <v>69.723789255593459</v>
      </c>
      <c r="N33" s="222">
        <v>77.506221216318153</v>
      </c>
      <c r="O33" s="222">
        <v>85.288653177042846</v>
      </c>
      <c r="P33" s="223">
        <v>99.999999999999972</v>
      </c>
      <c r="Q33" s="224"/>
    </row>
    <row r="34" spans="1:20" s="225" customFormat="1" ht="21" customHeight="1" thickBot="1">
      <c r="A34" s="226"/>
      <c r="B34" s="217" t="s">
        <v>138</v>
      </c>
      <c r="C34" s="227"/>
      <c r="D34" s="228"/>
      <c r="E34" s="229">
        <v>0</v>
      </c>
      <c r="F34" s="230">
        <v>6.76</v>
      </c>
      <c r="G34" s="230">
        <v>16.66</v>
      </c>
      <c r="H34" s="229">
        <f>+H33-4.91</f>
        <v>22.378337893681945</v>
      </c>
      <c r="I34" s="229">
        <f>+I33-5.42</f>
        <v>29.650769854406647</v>
      </c>
      <c r="J34" s="229">
        <v>44.34</v>
      </c>
      <c r="K34" s="229">
        <v>52.07</v>
      </c>
      <c r="L34" s="229">
        <v>61.45</v>
      </c>
      <c r="M34" s="229">
        <v>68.55</v>
      </c>
      <c r="N34" s="229">
        <v>74.27</v>
      </c>
      <c r="O34" s="229">
        <v>90</v>
      </c>
      <c r="P34" s="229">
        <v>100</v>
      </c>
      <c r="Q34" s="231"/>
    </row>
    <row r="35" spans="1:20" s="169" customFormat="1" ht="12.75">
      <c r="A35" s="232"/>
      <c r="B35" s="169" t="s">
        <v>134</v>
      </c>
      <c r="C35" s="233"/>
      <c r="D35" s="234"/>
      <c r="E35" s="168"/>
      <c r="F35" s="168"/>
      <c r="G35" s="168"/>
      <c r="H35" s="161"/>
      <c r="I35" s="160"/>
      <c r="J35" s="160"/>
      <c r="K35" s="163"/>
      <c r="L35" s="163"/>
      <c r="M35" s="163"/>
      <c r="N35" s="163"/>
      <c r="O35" s="163"/>
      <c r="P35" s="163"/>
      <c r="Q35" s="155"/>
      <c r="R35" s="155"/>
      <c r="S35" s="155"/>
      <c r="T35" s="155"/>
    </row>
    <row r="36" spans="1:20" s="169" customFormat="1" ht="12.75">
      <c r="A36" s="232"/>
      <c r="B36" s="169" t="s">
        <v>135</v>
      </c>
      <c r="C36" s="233"/>
      <c r="D36" s="234"/>
      <c r="E36" s="168"/>
      <c r="F36" s="168"/>
      <c r="G36" s="168"/>
      <c r="H36" s="161"/>
      <c r="I36" s="160"/>
      <c r="J36" s="160"/>
      <c r="K36" s="163"/>
      <c r="L36" s="163"/>
      <c r="M36" s="163"/>
      <c r="N36" s="163"/>
      <c r="O36" s="163"/>
      <c r="P36" s="163"/>
      <c r="Q36" s="155"/>
      <c r="R36" s="155"/>
      <c r="S36" s="155"/>
      <c r="T36" s="155"/>
    </row>
    <row r="37" spans="1:20">
      <c r="B37" s="235" t="s">
        <v>136</v>
      </c>
    </row>
    <row r="38" spans="1:20">
      <c r="C38" s="237" t="e">
        <f>#REF!/D33*C33</f>
        <v>#REF!</v>
      </c>
      <c r="E38" s="152">
        <f>+(E32*$C$32)/100</f>
        <v>0</v>
      </c>
      <c r="F38" s="238">
        <f t="shared" ref="F38:O38" si="3">+(F32*$C$32)/100</f>
        <v>13822999.999999998</v>
      </c>
      <c r="G38" s="238">
        <f t="shared" si="3"/>
        <v>20823000</v>
      </c>
      <c r="H38" s="238">
        <f t="shared" si="3"/>
        <v>13822999.999999998</v>
      </c>
      <c r="I38" s="238">
        <f t="shared" si="3"/>
        <v>13822999.999999998</v>
      </c>
      <c r="J38" s="238">
        <f t="shared" si="3"/>
        <v>13822999.999999998</v>
      </c>
      <c r="K38" s="238">
        <f t="shared" si="3"/>
        <v>20081000</v>
      </c>
      <c r="L38" s="238">
        <f t="shared" si="3"/>
        <v>13822999.999999998</v>
      </c>
      <c r="M38" s="238">
        <f t="shared" si="3"/>
        <v>13822999.999999998</v>
      </c>
      <c r="N38" s="238">
        <f t="shared" si="3"/>
        <v>13822999.999999998</v>
      </c>
      <c r="O38" s="238">
        <f t="shared" si="3"/>
        <v>13822999.999999998</v>
      </c>
      <c r="P38" s="238">
        <f>+(P32*$C$32)/100</f>
        <v>26130000</v>
      </c>
      <c r="Q38" s="239">
        <f>SUM(E38:P38)</f>
        <v>177618000</v>
      </c>
    </row>
    <row r="39" spans="1:20">
      <c r="C39" s="149"/>
      <c r="F39" s="152">
        <v>8680000</v>
      </c>
      <c r="G39" s="238">
        <v>8680000</v>
      </c>
      <c r="H39" s="238">
        <v>8680000</v>
      </c>
      <c r="I39" s="238">
        <f>8680000+8490000</f>
        <v>17170000</v>
      </c>
      <c r="J39" s="238">
        <v>8680000</v>
      </c>
      <c r="K39" s="238">
        <v>8680000</v>
      </c>
      <c r="L39" s="238">
        <v>8680000</v>
      </c>
      <c r="M39" s="238">
        <v>8680000</v>
      </c>
      <c r="N39" s="238">
        <f>8680000+9270000</f>
        <v>17950000</v>
      </c>
      <c r="O39" s="238">
        <v>8680000</v>
      </c>
      <c r="P39" s="238">
        <v>17360000</v>
      </c>
      <c r="Q39" s="239">
        <f>SUM(E39:P39)</f>
        <v>121920000</v>
      </c>
    </row>
    <row r="40" spans="1:20">
      <c r="C40" s="149"/>
      <c r="G40" s="152">
        <v>4200000</v>
      </c>
      <c r="Q40" s="239">
        <f>SUM(E40:P40)</f>
        <v>4200000</v>
      </c>
    </row>
    <row r="41" spans="1:20">
      <c r="C41" s="149"/>
      <c r="H41" s="153">
        <v>2000000</v>
      </c>
      <c r="Q41" s="239">
        <f>SUM(E41:P41)</f>
        <v>2000000</v>
      </c>
    </row>
    <row r="42" spans="1:20">
      <c r="C42" s="149"/>
      <c r="F42" s="152">
        <v>1450000</v>
      </c>
      <c r="G42" s="152">
        <v>1590000</v>
      </c>
      <c r="H42" s="153">
        <v>1450000</v>
      </c>
      <c r="I42" s="153">
        <v>1590000</v>
      </c>
      <c r="J42" s="153">
        <v>1980000</v>
      </c>
      <c r="K42" s="153">
        <v>2120000</v>
      </c>
      <c r="L42" s="153">
        <v>2510000</v>
      </c>
      <c r="M42" s="153">
        <v>2510000</v>
      </c>
      <c r="N42" s="153">
        <v>2510000</v>
      </c>
      <c r="O42" s="153">
        <v>3040000</v>
      </c>
      <c r="P42" s="153">
        <v>1980000</v>
      </c>
      <c r="Q42" s="239">
        <f>SUM(E42:P42)</f>
        <v>22730000</v>
      </c>
    </row>
    <row r="46" spans="1:20">
      <c r="C46" s="240">
        <v>10505817000</v>
      </c>
    </row>
    <row r="47" spans="1:20">
      <c r="C47" s="241">
        <f>C33/C46*100</f>
        <v>0</v>
      </c>
    </row>
    <row r="48" spans="1:20">
      <c r="C48" s="242">
        <v>12820</v>
      </c>
      <c r="F48" s="152">
        <v>12820</v>
      </c>
    </row>
    <row r="49" spans="3:8">
      <c r="C49" s="243" t="e">
        <f>C46/C33*100</f>
        <v>#DIV/0!</v>
      </c>
      <c r="F49" s="244" t="e">
        <f>F48/C16*100</f>
        <v>#DIV/0!</v>
      </c>
    </row>
    <row r="50" spans="3:8">
      <c r="F50" s="244">
        <f>SUM(E16:P16)</f>
        <v>0</v>
      </c>
      <c r="G50" s="244" t="e">
        <f>C16/C33*100</f>
        <v>#DIV/0!</v>
      </c>
      <c r="H50" s="245" t="e">
        <f>G50-F50</f>
        <v>#DIV/0!</v>
      </c>
    </row>
    <row r="51" spans="3:8">
      <c r="F51" s="244">
        <f>SUM(E20:P20)</f>
        <v>0</v>
      </c>
      <c r="G51" s="244" t="e">
        <f>C20/C33*100</f>
        <v>#DIV/0!</v>
      </c>
      <c r="H51" s="245" t="e">
        <f>G51-F51</f>
        <v>#DIV/0!</v>
      </c>
    </row>
    <row r="52" spans="3:8">
      <c r="F52" s="244">
        <f>SUM(E26:P26)</f>
        <v>0</v>
      </c>
      <c r="G52" s="244" t="e">
        <f>C26/C33*100</f>
        <v>#DIV/0!</v>
      </c>
      <c r="H52" s="245" t="e">
        <f>G52-F52</f>
        <v>#DIV/0!</v>
      </c>
    </row>
    <row r="53" spans="3:8">
      <c r="F53" s="152">
        <f>SUM(F50:F52)</f>
        <v>0</v>
      </c>
      <c r="G53" s="152" t="e">
        <f>SUM(G50:G52)</f>
        <v>#DIV/0!</v>
      </c>
    </row>
  </sheetData>
  <mergeCells count="10">
    <mergeCell ref="A2:Q2"/>
    <mergeCell ref="A3:Q3"/>
    <mergeCell ref="A4:Q4"/>
    <mergeCell ref="A5:Q5"/>
    <mergeCell ref="A6:Q6"/>
    <mergeCell ref="A9:A10"/>
    <mergeCell ref="B9:B10"/>
    <mergeCell ref="C9:D9"/>
    <mergeCell ref="E9:P9"/>
    <mergeCell ref="Q9:Q10"/>
  </mergeCells>
  <pageMargins left="0.78740157480314998" right="0" top="0.98425196850393704" bottom="0.196850393700787" header="0.31496062992126" footer="0.31496062992126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53"/>
  <sheetViews>
    <sheetView view="pageBreakPreview" topLeftCell="D19" zoomScaleNormal="100" zoomScaleSheetLayoutView="100" workbookViewId="0">
      <selection activeCell="P35" sqref="P35"/>
    </sheetView>
  </sheetViews>
  <sheetFormatPr defaultRowHeight="16.5"/>
  <cols>
    <col min="1" max="1" width="6.5703125" style="149" bestFit="1" customWidth="1"/>
    <col min="2" max="2" width="42.85546875" style="236" customWidth="1"/>
    <col min="3" max="3" width="14" style="151" bestFit="1" customWidth="1"/>
    <col min="4" max="4" width="8.5703125" style="152" customWidth="1"/>
    <col min="5" max="5" width="7.7109375" style="152" customWidth="1"/>
    <col min="6" max="7" width="10.7109375" style="152" bestFit="1" customWidth="1"/>
    <col min="8" max="16" width="10" style="153" bestFit="1" customWidth="1"/>
    <col min="17" max="17" width="12" style="154" bestFit="1" customWidth="1"/>
    <col min="18" max="18" width="19.42578125" style="154" customWidth="1"/>
    <col min="19" max="19" width="14.7109375" style="154" customWidth="1"/>
    <col min="20" max="20" width="9.140625" style="154"/>
    <col min="21" max="22" width="9.28515625" style="149" bestFit="1" customWidth="1"/>
    <col min="23" max="23" width="10.140625" style="149" bestFit="1" customWidth="1"/>
    <col min="24" max="256" width="9.140625" style="149"/>
    <col min="257" max="257" width="6.5703125" style="149" bestFit="1" customWidth="1"/>
    <col min="258" max="258" width="42.85546875" style="149" customWidth="1"/>
    <col min="259" max="259" width="14" style="149" bestFit="1" customWidth="1"/>
    <col min="260" max="260" width="8.5703125" style="149" customWidth="1"/>
    <col min="261" max="261" width="7.7109375" style="149" customWidth="1"/>
    <col min="262" max="263" width="10.7109375" style="149" bestFit="1" customWidth="1"/>
    <col min="264" max="272" width="10" style="149" bestFit="1" customWidth="1"/>
    <col min="273" max="273" width="12" style="149" bestFit="1" customWidth="1"/>
    <col min="274" max="274" width="19.42578125" style="149" customWidth="1"/>
    <col min="275" max="275" width="14.7109375" style="149" customWidth="1"/>
    <col min="276" max="276" width="9.140625" style="149"/>
    <col min="277" max="278" width="9.28515625" style="149" bestFit="1" customWidth="1"/>
    <col min="279" max="279" width="10.140625" style="149" bestFit="1" customWidth="1"/>
    <col min="280" max="512" width="9.140625" style="149"/>
    <col min="513" max="513" width="6.5703125" style="149" bestFit="1" customWidth="1"/>
    <col min="514" max="514" width="42.85546875" style="149" customWidth="1"/>
    <col min="515" max="515" width="14" style="149" bestFit="1" customWidth="1"/>
    <col min="516" max="516" width="8.5703125" style="149" customWidth="1"/>
    <col min="517" max="517" width="7.7109375" style="149" customWidth="1"/>
    <col min="518" max="519" width="10.7109375" style="149" bestFit="1" customWidth="1"/>
    <col min="520" max="528" width="10" style="149" bestFit="1" customWidth="1"/>
    <col min="529" max="529" width="12" style="149" bestFit="1" customWidth="1"/>
    <col min="530" max="530" width="19.42578125" style="149" customWidth="1"/>
    <col min="531" max="531" width="14.7109375" style="149" customWidth="1"/>
    <col min="532" max="532" width="9.140625" style="149"/>
    <col min="533" max="534" width="9.28515625" style="149" bestFit="1" customWidth="1"/>
    <col min="535" max="535" width="10.140625" style="149" bestFit="1" customWidth="1"/>
    <col min="536" max="768" width="9.140625" style="149"/>
    <col min="769" max="769" width="6.5703125" style="149" bestFit="1" customWidth="1"/>
    <col min="770" max="770" width="42.85546875" style="149" customWidth="1"/>
    <col min="771" max="771" width="14" style="149" bestFit="1" customWidth="1"/>
    <col min="772" max="772" width="8.5703125" style="149" customWidth="1"/>
    <col min="773" max="773" width="7.7109375" style="149" customWidth="1"/>
    <col min="774" max="775" width="10.7109375" style="149" bestFit="1" customWidth="1"/>
    <col min="776" max="784" width="10" style="149" bestFit="1" customWidth="1"/>
    <col min="785" max="785" width="12" style="149" bestFit="1" customWidth="1"/>
    <col min="786" max="786" width="19.42578125" style="149" customWidth="1"/>
    <col min="787" max="787" width="14.7109375" style="149" customWidth="1"/>
    <col min="788" max="788" width="9.140625" style="149"/>
    <col min="789" max="790" width="9.28515625" style="149" bestFit="1" customWidth="1"/>
    <col min="791" max="791" width="10.140625" style="149" bestFit="1" customWidth="1"/>
    <col min="792" max="1024" width="9.140625" style="149"/>
    <col min="1025" max="1025" width="6.5703125" style="149" bestFit="1" customWidth="1"/>
    <col min="1026" max="1026" width="42.85546875" style="149" customWidth="1"/>
    <col min="1027" max="1027" width="14" style="149" bestFit="1" customWidth="1"/>
    <col min="1028" max="1028" width="8.5703125" style="149" customWidth="1"/>
    <col min="1029" max="1029" width="7.7109375" style="149" customWidth="1"/>
    <col min="1030" max="1031" width="10.7109375" style="149" bestFit="1" customWidth="1"/>
    <col min="1032" max="1040" width="10" style="149" bestFit="1" customWidth="1"/>
    <col min="1041" max="1041" width="12" style="149" bestFit="1" customWidth="1"/>
    <col min="1042" max="1042" width="19.42578125" style="149" customWidth="1"/>
    <col min="1043" max="1043" width="14.7109375" style="149" customWidth="1"/>
    <col min="1044" max="1044" width="9.140625" style="149"/>
    <col min="1045" max="1046" width="9.28515625" style="149" bestFit="1" customWidth="1"/>
    <col min="1047" max="1047" width="10.140625" style="149" bestFit="1" customWidth="1"/>
    <col min="1048" max="1280" width="9.140625" style="149"/>
    <col min="1281" max="1281" width="6.5703125" style="149" bestFit="1" customWidth="1"/>
    <col min="1282" max="1282" width="42.85546875" style="149" customWidth="1"/>
    <col min="1283" max="1283" width="14" style="149" bestFit="1" customWidth="1"/>
    <col min="1284" max="1284" width="8.5703125" style="149" customWidth="1"/>
    <col min="1285" max="1285" width="7.7109375" style="149" customWidth="1"/>
    <col min="1286" max="1287" width="10.7109375" style="149" bestFit="1" customWidth="1"/>
    <col min="1288" max="1296" width="10" style="149" bestFit="1" customWidth="1"/>
    <col min="1297" max="1297" width="12" style="149" bestFit="1" customWidth="1"/>
    <col min="1298" max="1298" width="19.42578125" style="149" customWidth="1"/>
    <col min="1299" max="1299" width="14.7109375" style="149" customWidth="1"/>
    <col min="1300" max="1300" width="9.140625" style="149"/>
    <col min="1301" max="1302" width="9.28515625" style="149" bestFit="1" customWidth="1"/>
    <col min="1303" max="1303" width="10.140625" style="149" bestFit="1" customWidth="1"/>
    <col min="1304" max="1536" width="9.140625" style="149"/>
    <col min="1537" max="1537" width="6.5703125" style="149" bestFit="1" customWidth="1"/>
    <col min="1538" max="1538" width="42.85546875" style="149" customWidth="1"/>
    <col min="1539" max="1539" width="14" style="149" bestFit="1" customWidth="1"/>
    <col min="1540" max="1540" width="8.5703125" style="149" customWidth="1"/>
    <col min="1541" max="1541" width="7.7109375" style="149" customWidth="1"/>
    <col min="1542" max="1543" width="10.7109375" style="149" bestFit="1" customWidth="1"/>
    <col min="1544" max="1552" width="10" style="149" bestFit="1" customWidth="1"/>
    <col min="1553" max="1553" width="12" style="149" bestFit="1" customWidth="1"/>
    <col min="1554" max="1554" width="19.42578125" style="149" customWidth="1"/>
    <col min="1555" max="1555" width="14.7109375" style="149" customWidth="1"/>
    <col min="1556" max="1556" width="9.140625" style="149"/>
    <col min="1557" max="1558" width="9.28515625" style="149" bestFit="1" customWidth="1"/>
    <col min="1559" max="1559" width="10.140625" style="149" bestFit="1" customWidth="1"/>
    <col min="1560" max="1792" width="9.140625" style="149"/>
    <col min="1793" max="1793" width="6.5703125" style="149" bestFit="1" customWidth="1"/>
    <col min="1794" max="1794" width="42.85546875" style="149" customWidth="1"/>
    <col min="1795" max="1795" width="14" style="149" bestFit="1" customWidth="1"/>
    <col min="1796" max="1796" width="8.5703125" style="149" customWidth="1"/>
    <col min="1797" max="1797" width="7.7109375" style="149" customWidth="1"/>
    <col min="1798" max="1799" width="10.7109375" style="149" bestFit="1" customWidth="1"/>
    <col min="1800" max="1808" width="10" style="149" bestFit="1" customWidth="1"/>
    <col min="1809" max="1809" width="12" style="149" bestFit="1" customWidth="1"/>
    <col min="1810" max="1810" width="19.42578125" style="149" customWidth="1"/>
    <col min="1811" max="1811" width="14.7109375" style="149" customWidth="1"/>
    <col min="1812" max="1812" width="9.140625" style="149"/>
    <col min="1813" max="1814" width="9.28515625" style="149" bestFit="1" customWidth="1"/>
    <col min="1815" max="1815" width="10.140625" style="149" bestFit="1" customWidth="1"/>
    <col min="1816" max="2048" width="9.140625" style="149"/>
    <col min="2049" max="2049" width="6.5703125" style="149" bestFit="1" customWidth="1"/>
    <col min="2050" max="2050" width="42.85546875" style="149" customWidth="1"/>
    <col min="2051" max="2051" width="14" style="149" bestFit="1" customWidth="1"/>
    <col min="2052" max="2052" width="8.5703125" style="149" customWidth="1"/>
    <col min="2053" max="2053" width="7.7109375" style="149" customWidth="1"/>
    <col min="2054" max="2055" width="10.7109375" style="149" bestFit="1" customWidth="1"/>
    <col min="2056" max="2064" width="10" style="149" bestFit="1" customWidth="1"/>
    <col min="2065" max="2065" width="12" style="149" bestFit="1" customWidth="1"/>
    <col min="2066" max="2066" width="19.42578125" style="149" customWidth="1"/>
    <col min="2067" max="2067" width="14.7109375" style="149" customWidth="1"/>
    <col min="2068" max="2068" width="9.140625" style="149"/>
    <col min="2069" max="2070" width="9.28515625" style="149" bestFit="1" customWidth="1"/>
    <col min="2071" max="2071" width="10.140625" style="149" bestFit="1" customWidth="1"/>
    <col min="2072" max="2304" width="9.140625" style="149"/>
    <col min="2305" max="2305" width="6.5703125" style="149" bestFit="1" customWidth="1"/>
    <col min="2306" max="2306" width="42.85546875" style="149" customWidth="1"/>
    <col min="2307" max="2307" width="14" style="149" bestFit="1" customWidth="1"/>
    <col min="2308" max="2308" width="8.5703125" style="149" customWidth="1"/>
    <col min="2309" max="2309" width="7.7109375" style="149" customWidth="1"/>
    <col min="2310" max="2311" width="10.7109375" style="149" bestFit="1" customWidth="1"/>
    <col min="2312" max="2320" width="10" style="149" bestFit="1" customWidth="1"/>
    <col min="2321" max="2321" width="12" style="149" bestFit="1" customWidth="1"/>
    <col min="2322" max="2322" width="19.42578125" style="149" customWidth="1"/>
    <col min="2323" max="2323" width="14.7109375" style="149" customWidth="1"/>
    <col min="2324" max="2324" width="9.140625" style="149"/>
    <col min="2325" max="2326" width="9.28515625" style="149" bestFit="1" customWidth="1"/>
    <col min="2327" max="2327" width="10.140625" style="149" bestFit="1" customWidth="1"/>
    <col min="2328" max="2560" width="9.140625" style="149"/>
    <col min="2561" max="2561" width="6.5703125" style="149" bestFit="1" customWidth="1"/>
    <col min="2562" max="2562" width="42.85546875" style="149" customWidth="1"/>
    <col min="2563" max="2563" width="14" style="149" bestFit="1" customWidth="1"/>
    <col min="2564" max="2564" width="8.5703125" style="149" customWidth="1"/>
    <col min="2565" max="2565" width="7.7109375" style="149" customWidth="1"/>
    <col min="2566" max="2567" width="10.7109375" style="149" bestFit="1" customWidth="1"/>
    <col min="2568" max="2576" width="10" style="149" bestFit="1" customWidth="1"/>
    <col min="2577" max="2577" width="12" style="149" bestFit="1" customWidth="1"/>
    <col min="2578" max="2578" width="19.42578125" style="149" customWidth="1"/>
    <col min="2579" max="2579" width="14.7109375" style="149" customWidth="1"/>
    <col min="2580" max="2580" width="9.140625" style="149"/>
    <col min="2581" max="2582" width="9.28515625" style="149" bestFit="1" customWidth="1"/>
    <col min="2583" max="2583" width="10.140625" style="149" bestFit="1" customWidth="1"/>
    <col min="2584" max="2816" width="9.140625" style="149"/>
    <col min="2817" max="2817" width="6.5703125" style="149" bestFit="1" customWidth="1"/>
    <col min="2818" max="2818" width="42.85546875" style="149" customWidth="1"/>
    <col min="2819" max="2819" width="14" style="149" bestFit="1" customWidth="1"/>
    <col min="2820" max="2820" width="8.5703125" style="149" customWidth="1"/>
    <col min="2821" max="2821" width="7.7109375" style="149" customWidth="1"/>
    <col min="2822" max="2823" width="10.7109375" style="149" bestFit="1" customWidth="1"/>
    <col min="2824" max="2832" width="10" style="149" bestFit="1" customWidth="1"/>
    <col min="2833" max="2833" width="12" style="149" bestFit="1" customWidth="1"/>
    <col min="2834" max="2834" width="19.42578125" style="149" customWidth="1"/>
    <col min="2835" max="2835" width="14.7109375" style="149" customWidth="1"/>
    <col min="2836" max="2836" width="9.140625" style="149"/>
    <col min="2837" max="2838" width="9.28515625" style="149" bestFit="1" customWidth="1"/>
    <col min="2839" max="2839" width="10.140625" style="149" bestFit="1" customWidth="1"/>
    <col min="2840" max="3072" width="9.140625" style="149"/>
    <col min="3073" max="3073" width="6.5703125" style="149" bestFit="1" customWidth="1"/>
    <col min="3074" max="3074" width="42.85546875" style="149" customWidth="1"/>
    <col min="3075" max="3075" width="14" style="149" bestFit="1" customWidth="1"/>
    <col min="3076" max="3076" width="8.5703125" style="149" customWidth="1"/>
    <col min="3077" max="3077" width="7.7109375" style="149" customWidth="1"/>
    <col min="3078" max="3079" width="10.7109375" style="149" bestFit="1" customWidth="1"/>
    <col min="3080" max="3088" width="10" style="149" bestFit="1" customWidth="1"/>
    <col min="3089" max="3089" width="12" style="149" bestFit="1" customWidth="1"/>
    <col min="3090" max="3090" width="19.42578125" style="149" customWidth="1"/>
    <col min="3091" max="3091" width="14.7109375" style="149" customWidth="1"/>
    <col min="3092" max="3092" width="9.140625" style="149"/>
    <col min="3093" max="3094" width="9.28515625" style="149" bestFit="1" customWidth="1"/>
    <col min="3095" max="3095" width="10.140625" style="149" bestFit="1" customWidth="1"/>
    <col min="3096" max="3328" width="9.140625" style="149"/>
    <col min="3329" max="3329" width="6.5703125" style="149" bestFit="1" customWidth="1"/>
    <col min="3330" max="3330" width="42.85546875" style="149" customWidth="1"/>
    <col min="3331" max="3331" width="14" style="149" bestFit="1" customWidth="1"/>
    <col min="3332" max="3332" width="8.5703125" style="149" customWidth="1"/>
    <col min="3333" max="3333" width="7.7109375" style="149" customWidth="1"/>
    <col min="3334" max="3335" width="10.7109375" style="149" bestFit="1" customWidth="1"/>
    <col min="3336" max="3344" width="10" style="149" bestFit="1" customWidth="1"/>
    <col min="3345" max="3345" width="12" style="149" bestFit="1" customWidth="1"/>
    <col min="3346" max="3346" width="19.42578125" style="149" customWidth="1"/>
    <col min="3347" max="3347" width="14.7109375" style="149" customWidth="1"/>
    <col min="3348" max="3348" width="9.140625" style="149"/>
    <col min="3349" max="3350" width="9.28515625" style="149" bestFit="1" customWidth="1"/>
    <col min="3351" max="3351" width="10.140625" style="149" bestFit="1" customWidth="1"/>
    <col min="3352" max="3584" width="9.140625" style="149"/>
    <col min="3585" max="3585" width="6.5703125" style="149" bestFit="1" customWidth="1"/>
    <col min="3586" max="3586" width="42.85546875" style="149" customWidth="1"/>
    <col min="3587" max="3587" width="14" style="149" bestFit="1" customWidth="1"/>
    <col min="3588" max="3588" width="8.5703125" style="149" customWidth="1"/>
    <col min="3589" max="3589" width="7.7109375" style="149" customWidth="1"/>
    <col min="3590" max="3591" width="10.7109375" style="149" bestFit="1" customWidth="1"/>
    <col min="3592" max="3600" width="10" style="149" bestFit="1" customWidth="1"/>
    <col min="3601" max="3601" width="12" style="149" bestFit="1" customWidth="1"/>
    <col min="3602" max="3602" width="19.42578125" style="149" customWidth="1"/>
    <col min="3603" max="3603" width="14.7109375" style="149" customWidth="1"/>
    <col min="3604" max="3604" width="9.140625" style="149"/>
    <col min="3605" max="3606" width="9.28515625" style="149" bestFit="1" customWidth="1"/>
    <col min="3607" max="3607" width="10.140625" style="149" bestFit="1" customWidth="1"/>
    <col min="3608" max="3840" width="9.140625" style="149"/>
    <col min="3841" max="3841" width="6.5703125" style="149" bestFit="1" customWidth="1"/>
    <col min="3842" max="3842" width="42.85546875" style="149" customWidth="1"/>
    <col min="3843" max="3843" width="14" style="149" bestFit="1" customWidth="1"/>
    <col min="3844" max="3844" width="8.5703125" style="149" customWidth="1"/>
    <col min="3845" max="3845" width="7.7109375" style="149" customWidth="1"/>
    <col min="3846" max="3847" width="10.7109375" style="149" bestFit="1" customWidth="1"/>
    <col min="3848" max="3856" width="10" style="149" bestFit="1" customWidth="1"/>
    <col min="3857" max="3857" width="12" style="149" bestFit="1" customWidth="1"/>
    <col min="3858" max="3858" width="19.42578125" style="149" customWidth="1"/>
    <col min="3859" max="3859" width="14.7109375" style="149" customWidth="1"/>
    <col min="3860" max="3860" width="9.140625" style="149"/>
    <col min="3861" max="3862" width="9.28515625" style="149" bestFit="1" customWidth="1"/>
    <col min="3863" max="3863" width="10.140625" style="149" bestFit="1" customWidth="1"/>
    <col min="3864" max="4096" width="9.140625" style="149"/>
    <col min="4097" max="4097" width="6.5703125" style="149" bestFit="1" customWidth="1"/>
    <col min="4098" max="4098" width="42.85546875" style="149" customWidth="1"/>
    <col min="4099" max="4099" width="14" style="149" bestFit="1" customWidth="1"/>
    <col min="4100" max="4100" width="8.5703125" style="149" customWidth="1"/>
    <col min="4101" max="4101" width="7.7109375" style="149" customWidth="1"/>
    <col min="4102" max="4103" width="10.7109375" style="149" bestFit="1" customWidth="1"/>
    <col min="4104" max="4112" width="10" style="149" bestFit="1" customWidth="1"/>
    <col min="4113" max="4113" width="12" style="149" bestFit="1" customWidth="1"/>
    <col min="4114" max="4114" width="19.42578125" style="149" customWidth="1"/>
    <col min="4115" max="4115" width="14.7109375" style="149" customWidth="1"/>
    <col min="4116" max="4116" width="9.140625" style="149"/>
    <col min="4117" max="4118" width="9.28515625" style="149" bestFit="1" customWidth="1"/>
    <col min="4119" max="4119" width="10.140625" style="149" bestFit="1" customWidth="1"/>
    <col min="4120" max="4352" width="9.140625" style="149"/>
    <col min="4353" max="4353" width="6.5703125" style="149" bestFit="1" customWidth="1"/>
    <col min="4354" max="4354" width="42.85546875" style="149" customWidth="1"/>
    <col min="4355" max="4355" width="14" style="149" bestFit="1" customWidth="1"/>
    <col min="4356" max="4356" width="8.5703125" style="149" customWidth="1"/>
    <col min="4357" max="4357" width="7.7109375" style="149" customWidth="1"/>
    <col min="4358" max="4359" width="10.7109375" style="149" bestFit="1" customWidth="1"/>
    <col min="4360" max="4368" width="10" style="149" bestFit="1" customWidth="1"/>
    <col min="4369" max="4369" width="12" style="149" bestFit="1" customWidth="1"/>
    <col min="4370" max="4370" width="19.42578125" style="149" customWidth="1"/>
    <col min="4371" max="4371" width="14.7109375" style="149" customWidth="1"/>
    <col min="4372" max="4372" width="9.140625" style="149"/>
    <col min="4373" max="4374" width="9.28515625" style="149" bestFit="1" customWidth="1"/>
    <col min="4375" max="4375" width="10.140625" style="149" bestFit="1" customWidth="1"/>
    <col min="4376" max="4608" width="9.140625" style="149"/>
    <col min="4609" max="4609" width="6.5703125" style="149" bestFit="1" customWidth="1"/>
    <col min="4610" max="4610" width="42.85546875" style="149" customWidth="1"/>
    <col min="4611" max="4611" width="14" style="149" bestFit="1" customWidth="1"/>
    <col min="4612" max="4612" width="8.5703125" style="149" customWidth="1"/>
    <col min="4613" max="4613" width="7.7109375" style="149" customWidth="1"/>
    <col min="4614" max="4615" width="10.7109375" style="149" bestFit="1" customWidth="1"/>
    <col min="4616" max="4624" width="10" style="149" bestFit="1" customWidth="1"/>
    <col min="4625" max="4625" width="12" style="149" bestFit="1" customWidth="1"/>
    <col min="4626" max="4626" width="19.42578125" style="149" customWidth="1"/>
    <col min="4627" max="4627" width="14.7109375" style="149" customWidth="1"/>
    <col min="4628" max="4628" width="9.140625" style="149"/>
    <col min="4629" max="4630" width="9.28515625" style="149" bestFit="1" customWidth="1"/>
    <col min="4631" max="4631" width="10.140625" style="149" bestFit="1" customWidth="1"/>
    <col min="4632" max="4864" width="9.140625" style="149"/>
    <col min="4865" max="4865" width="6.5703125" style="149" bestFit="1" customWidth="1"/>
    <col min="4866" max="4866" width="42.85546875" style="149" customWidth="1"/>
    <col min="4867" max="4867" width="14" style="149" bestFit="1" customWidth="1"/>
    <col min="4868" max="4868" width="8.5703125" style="149" customWidth="1"/>
    <col min="4869" max="4869" width="7.7109375" style="149" customWidth="1"/>
    <col min="4870" max="4871" width="10.7109375" style="149" bestFit="1" customWidth="1"/>
    <col min="4872" max="4880" width="10" style="149" bestFit="1" customWidth="1"/>
    <col min="4881" max="4881" width="12" style="149" bestFit="1" customWidth="1"/>
    <col min="4882" max="4882" width="19.42578125" style="149" customWidth="1"/>
    <col min="4883" max="4883" width="14.7109375" style="149" customWidth="1"/>
    <col min="4884" max="4884" width="9.140625" style="149"/>
    <col min="4885" max="4886" width="9.28515625" style="149" bestFit="1" customWidth="1"/>
    <col min="4887" max="4887" width="10.140625" style="149" bestFit="1" customWidth="1"/>
    <col min="4888" max="5120" width="9.140625" style="149"/>
    <col min="5121" max="5121" width="6.5703125" style="149" bestFit="1" customWidth="1"/>
    <col min="5122" max="5122" width="42.85546875" style="149" customWidth="1"/>
    <col min="5123" max="5123" width="14" style="149" bestFit="1" customWidth="1"/>
    <col min="5124" max="5124" width="8.5703125" style="149" customWidth="1"/>
    <col min="5125" max="5125" width="7.7109375" style="149" customWidth="1"/>
    <col min="5126" max="5127" width="10.7109375" style="149" bestFit="1" customWidth="1"/>
    <col min="5128" max="5136" width="10" style="149" bestFit="1" customWidth="1"/>
    <col min="5137" max="5137" width="12" style="149" bestFit="1" customWidth="1"/>
    <col min="5138" max="5138" width="19.42578125" style="149" customWidth="1"/>
    <col min="5139" max="5139" width="14.7109375" style="149" customWidth="1"/>
    <col min="5140" max="5140" width="9.140625" style="149"/>
    <col min="5141" max="5142" width="9.28515625" style="149" bestFit="1" customWidth="1"/>
    <col min="5143" max="5143" width="10.140625" style="149" bestFit="1" customWidth="1"/>
    <col min="5144" max="5376" width="9.140625" style="149"/>
    <col min="5377" max="5377" width="6.5703125" style="149" bestFit="1" customWidth="1"/>
    <col min="5378" max="5378" width="42.85546875" style="149" customWidth="1"/>
    <col min="5379" max="5379" width="14" style="149" bestFit="1" customWidth="1"/>
    <col min="5380" max="5380" width="8.5703125" style="149" customWidth="1"/>
    <col min="5381" max="5381" width="7.7109375" style="149" customWidth="1"/>
    <col min="5382" max="5383" width="10.7109375" style="149" bestFit="1" customWidth="1"/>
    <col min="5384" max="5392" width="10" style="149" bestFit="1" customWidth="1"/>
    <col min="5393" max="5393" width="12" style="149" bestFit="1" customWidth="1"/>
    <col min="5394" max="5394" width="19.42578125" style="149" customWidth="1"/>
    <col min="5395" max="5395" width="14.7109375" style="149" customWidth="1"/>
    <col min="5396" max="5396" width="9.140625" style="149"/>
    <col min="5397" max="5398" width="9.28515625" style="149" bestFit="1" customWidth="1"/>
    <col min="5399" max="5399" width="10.140625" style="149" bestFit="1" customWidth="1"/>
    <col min="5400" max="5632" width="9.140625" style="149"/>
    <col min="5633" max="5633" width="6.5703125" style="149" bestFit="1" customWidth="1"/>
    <col min="5634" max="5634" width="42.85546875" style="149" customWidth="1"/>
    <col min="5635" max="5635" width="14" style="149" bestFit="1" customWidth="1"/>
    <col min="5636" max="5636" width="8.5703125" style="149" customWidth="1"/>
    <col min="5637" max="5637" width="7.7109375" style="149" customWidth="1"/>
    <col min="5638" max="5639" width="10.7109375" style="149" bestFit="1" customWidth="1"/>
    <col min="5640" max="5648" width="10" style="149" bestFit="1" customWidth="1"/>
    <col min="5649" max="5649" width="12" style="149" bestFit="1" customWidth="1"/>
    <col min="5650" max="5650" width="19.42578125" style="149" customWidth="1"/>
    <col min="5651" max="5651" width="14.7109375" style="149" customWidth="1"/>
    <col min="5652" max="5652" width="9.140625" style="149"/>
    <col min="5653" max="5654" width="9.28515625" style="149" bestFit="1" customWidth="1"/>
    <col min="5655" max="5655" width="10.140625" style="149" bestFit="1" customWidth="1"/>
    <col min="5656" max="5888" width="9.140625" style="149"/>
    <col min="5889" max="5889" width="6.5703125" style="149" bestFit="1" customWidth="1"/>
    <col min="5890" max="5890" width="42.85546875" style="149" customWidth="1"/>
    <col min="5891" max="5891" width="14" style="149" bestFit="1" customWidth="1"/>
    <col min="5892" max="5892" width="8.5703125" style="149" customWidth="1"/>
    <col min="5893" max="5893" width="7.7109375" style="149" customWidth="1"/>
    <col min="5894" max="5895" width="10.7109375" style="149" bestFit="1" customWidth="1"/>
    <col min="5896" max="5904" width="10" style="149" bestFit="1" customWidth="1"/>
    <col min="5905" max="5905" width="12" style="149" bestFit="1" customWidth="1"/>
    <col min="5906" max="5906" width="19.42578125" style="149" customWidth="1"/>
    <col min="5907" max="5907" width="14.7109375" style="149" customWidth="1"/>
    <col min="5908" max="5908" width="9.140625" style="149"/>
    <col min="5909" max="5910" width="9.28515625" style="149" bestFit="1" customWidth="1"/>
    <col min="5911" max="5911" width="10.140625" style="149" bestFit="1" customWidth="1"/>
    <col min="5912" max="6144" width="9.140625" style="149"/>
    <col min="6145" max="6145" width="6.5703125" style="149" bestFit="1" customWidth="1"/>
    <col min="6146" max="6146" width="42.85546875" style="149" customWidth="1"/>
    <col min="6147" max="6147" width="14" style="149" bestFit="1" customWidth="1"/>
    <col min="6148" max="6148" width="8.5703125" style="149" customWidth="1"/>
    <col min="6149" max="6149" width="7.7109375" style="149" customWidth="1"/>
    <col min="6150" max="6151" width="10.7109375" style="149" bestFit="1" customWidth="1"/>
    <col min="6152" max="6160" width="10" style="149" bestFit="1" customWidth="1"/>
    <col min="6161" max="6161" width="12" style="149" bestFit="1" customWidth="1"/>
    <col min="6162" max="6162" width="19.42578125" style="149" customWidth="1"/>
    <col min="6163" max="6163" width="14.7109375" style="149" customWidth="1"/>
    <col min="6164" max="6164" width="9.140625" style="149"/>
    <col min="6165" max="6166" width="9.28515625" style="149" bestFit="1" customWidth="1"/>
    <col min="6167" max="6167" width="10.140625" style="149" bestFit="1" customWidth="1"/>
    <col min="6168" max="6400" width="9.140625" style="149"/>
    <col min="6401" max="6401" width="6.5703125" style="149" bestFit="1" customWidth="1"/>
    <col min="6402" max="6402" width="42.85546875" style="149" customWidth="1"/>
    <col min="6403" max="6403" width="14" style="149" bestFit="1" customWidth="1"/>
    <col min="6404" max="6404" width="8.5703125" style="149" customWidth="1"/>
    <col min="6405" max="6405" width="7.7109375" style="149" customWidth="1"/>
    <col min="6406" max="6407" width="10.7109375" style="149" bestFit="1" customWidth="1"/>
    <col min="6408" max="6416" width="10" style="149" bestFit="1" customWidth="1"/>
    <col min="6417" max="6417" width="12" style="149" bestFit="1" customWidth="1"/>
    <col min="6418" max="6418" width="19.42578125" style="149" customWidth="1"/>
    <col min="6419" max="6419" width="14.7109375" style="149" customWidth="1"/>
    <col min="6420" max="6420" width="9.140625" style="149"/>
    <col min="6421" max="6422" width="9.28515625" style="149" bestFit="1" customWidth="1"/>
    <col min="6423" max="6423" width="10.140625" style="149" bestFit="1" customWidth="1"/>
    <col min="6424" max="6656" width="9.140625" style="149"/>
    <col min="6657" max="6657" width="6.5703125" style="149" bestFit="1" customWidth="1"/>
    <col min="6658" max="6658" width="42.85546875" style="149" customWidth="1"/>
    <col min="6659" max="6659" width="14" style="149" bestFit="1" customWidth="1"/>
    <col min="6660" max="6660" width="8.5703125" style="149" customWidth="1"/>
    <col min="6661" max="6661" width="7.7109375" style="149" customWidth="1"/>
    <col min="6662" max="6663" width="10.7109375" style="149" bestFit="1" customWidth="1"/>
    <col min="6664" max="6672" width="10" style="149" bestFit="1" customWidth="1"/>
    <col min="6673" max="6673" width="12" style="149" bestFit="1" customWidth="1"/>
    <col min="6674" max="6674" width="19.42578125" style="149" customWidth="1"/>
    <col min="6675" max="6675" width="14.7109375" style="149" customWidth="1"/>
    <col min="6676" max="6676" width="9.140625" style="149"/>
    <col min="6677" max="6678" width="9.28515625" style="149" bestFit="1" customWidth="1"/>
    <col min="6679" max="6679" width="10.140625" style="149" bestFit="1" customWidth="1"/>
    <col min="6680" max="6912" width="9.140625" style="149"/>
    <col min="6913" max="6913" width="6.5703125" style="149" bestFit="1" customWidth="1"/>
    <col min="6914" max="6914" width="42.85546875" style="149" customWidth="1"/>
    <col min="6915" max="6915" width="14" style="149" bestFit="1" customWidth="1"/>
    <col min="6916" max="6916" width="8.5703125" style="149" customWidth="1"/>
    <col min="6917" max="6917" width="7.7109375" style="149" customWidth="1"/>
    <col min="6918" max="6919" width="10.7109375" style="149" bestFit="1" customWidth="1"/>
    <col min="6920" max="6928" width="10" style="149" bestFit="1" customWidth="1"/>
    <col min="6929" max="6929" width="12" style="149" bestFit="1" customWidth="1"/>
    <col min="6930" max="6930" width="19.42578125" style="149" customWidth="1"/>
    <col min="6931" max="6931" width="14.7109375" style="149" customWidth="1"/>
    <col min="6932" max="6932" width="9.140625" style="149"/>
    <col min="6933" max="6934" width="9.28515625" style="149" bestFit="1" customWidth="1"/>
    <col min="6935" max="6935" width="10.140625" style="149" bestFit="1" customWidth="1"/>
    <col min="6936" max="7168" width="9.140625" style="149"/>
    <col min="7169" max="7169" width="6.5703125" style="149" bestFit="1" customWidth="1"/>
    <col min="7170" max="7170" width="42.85546875" style="149" customWidth="1"/>
    <col min="7171" max="7171" width="14" style="149" bestFit="1" customWidth="1"/>
    <col min="7172" max="7172" width="8.5703125" style="149" customWidth="1"/>
    <col min="7173" max="7173" width="7.7109375" style="149" customWidth="1"/>
    <col min="7174" max="7175" width="10.7109375" style="149" bestFit="1" customWidth="1"/>
    <col min="7176" max="7184" width="10" style="149" bestFit="1" customWidth="1"/>
    <col min="7185" max="7185" width="12" style="149" bestFit="1" customWidth="1"/>
    <col min="7186" max="7186" width="19.42578125" style="149" customWidth="1"/>
    <col min="7187" max="7187" width="14.7109375" style="149" customWidth="1"/>
    <col min="7188" max="7188" width="9.140625" style="149"/>
    <col min="7189" max="7190" width="9.28515625" style="149" bestFit="1" customWidth="1"/>
    <col min="7191" max="7191" width="10.140625" style="149" bestFit="1" customWidth="1"/>
    <col min="7192" max="7424" width="9.140625" style="149"/>
    <col min="7425" max="7425" width="6.5703125" style="149" bestFit="1" customWidth="1"/>
    <col min="7426" max="7426" width="42.85546875" style="149" customWidth="1"/>
    <col min="7427" max="7427" width="14" style="149" bestFit="1" customWidth="1"/>
    <col min="7428" max="7428" width="8.5703125" style="149" customWidth="1"/>
    <col min="7429" max="7429" width="7.7109375" style="149" customWidth="1"/>
    <col min="7430" max="7431" width="10.7109375" style="149" bestFit="1" customWidth="1"/>
    <col min="7432" max="7440" width="10" style="149" bestFit="1" customWidth="1"/>
    <col min="7441" max="7441" width="12" style="149" bestFit="1" customWidth="1"/>
    <col min="7442" max="7442" width="19.42578125" style="149" customWidth="1"/>
    <col min="7443" max="7443" width="14.7109375" style="149" customWidth="1"/>
    <col min="7444" max="7444" width="9.140625" style="149"/>
    <col min="7445" max="7446" width="9.28515625" style="149" bestFit="1" customWidth="1"/>
    <col min="7447" max="7447" width="10.140625" style="149" bestFit="1" customWidth="1"/>
    <col min="7448" max="7680" width="9.140625" style="149"/>
    <col min="7681" max="7681" width="6.5703125" style="149" bestFit="1" customWidth="1"/>
    <col min="7682" max="7682" width="42.85546875" style="149" customWidth="1"/>
    <col min="7683" max="7683" width="14" style="149" bestFit="1" customWidth="1"/>
    <col min="7684" max="7684" width="8.5703125" style="149" customWidth="1"/>
    <col min="7685" max="7685" width="7.7109375" style="149" customWidth="1"/>
    <col min="7686" max="7687" width="10.7109375" style="149" bestFit="1" customWidth="1"/>
    <col min="7688" max="7696" width="10" style="149" bestFit="1" customWidth="1"/>
    <col min="7697" max="7697" width="12" style="149" bestFit="1" customWidth="1"/>
    <col min="7698" max="7698" width="19.42578125" style="149" customWidth="1"/>
    <col min="7699" max="7699" width="14.7109375" style="149" customWidth="1"/>
    <col min="7700" max="7700" width="9.140625" style="149"/>
    <col min="7701" max="7702" width="9.28515625" style="149" bestFit="1" customWidth="1"/>
    <col min="7703" max="7703" width="10.140625" style="149" bestFit="1" customWidth="1"/>
    <col min="7704" max="7936" width="9.140625" style="149"/>
    <col min="7937" max="7937" width="6.5703125" style="149" bestFit="1" customWidth="1"/>
    <col min="7938" max="7938" width="42.85546875" style="149" customWidth="1"/>
    <col min="7939" max="7939" width="14" style="149" bestFit="1" customWidth="1"/>
    <col min="7940" max="7940" width="8.5703125" style="149" customWidth="1"/>
    <col min="7941" max="7941" width="7.7109375" style="149" customWidth="1"/>
    <col min="7942" max="7943" width="10.7109375" style="149" bestFit="1" customWidth="1"/>
    <col min="7944" max="7952" width="10" style="149" bestFit="1" customWidth="1"/>
    <col min="7953" max="7953" width="12" style="149" bestFit="1" customWidth="1"/>
    <col min="7954" max="7954" width="19.42578125" style="149" customWidth="1"/>
    <col min="7955" max="7955" width="14.7109375" style="149" customWidth="1"/>
    <col min="7956" max="7956" width="9.140625" style="149"/>
    <col min="7957" max="7958" width="9.28515625" style="149" bestFit="1" customWidth="1"/>
    <col min="7959" max="7959" width="10.140625" style="149" bestFit="1" customWidth="1"/>
    <col min="7960" max="8192" width="9.140625" style="149"/>
    <col min="8193" max="8193" width="6.5703125" style="149" bestFit="1" customWidth="1"/>
    <col min="8194" max="8194" width="42.85546875" style="149" customWidth="1"/>
    <col min="8195" max="8195" width="14" style="149" bestFit="1" customWidth="1"/>
    <col min="8196" max="8196" width="8.5703125" style="149" customWidth="1"/>
    <col min="8197" max="8197" width="7.7109375" style="149" customWidth="1"/>
    <col min="8198" max="8199" width="10.7109375" style="149" bestFit="1" customWidth="1"/>
    <col min="8200" max="8208" width="10" style="149" bestFit="1" customWidth="1"/>
    <col min="8209" max="8209" width="12" style="149" bestFit="1" customWidth="1"/>
    <col min="8210" max="8210" width="19.42578125" style="149" customWidth="1"/>
    <col min="8211" max="8211" width="14.7109375" style="149" customWidth="1"/>
    <col min="8212" max="8212" width="9.140625" style="149"/>
    <col min="8213" max="8214" width="9.28515625" style="149" bestFit="1" customWidth="1"/>
    <col min="8215" max="8215" width="10.140625" style="149" bestFit="1" customWidth="1"/>
    <col min="8216" max="8448" width="9.140625" style="149"/>
    <col min="8449" max="8449" width="6.5703125" style="149" bestFit="1" customWidth="1"/>
    <col min="8450" max="8450" width="42.85546875" style="149" customWidth="1"/>
    <col min="8451" max="8451" width="14" style="149" bestFit="1" customWidth="1"/>
    <col min="8452" max="8452" width="8.5703125" style="149" customWidth="1"/>
    <col min="8453" max="8453" width="7.7109375" style="149" customWidth="1"/>
    <col min="8454" max="8455" width="10.7109375" style="149" bestFit="1" customWidth="1"/>
    <col min="8456" max="8464" width="10" style="149" bestFit="1" customWidth="1"/>
    <col min="8465" max="8465" width="12" style="149" bestFit="1" customWidth="1"/>
    <col min="8466" max="8466" width="19.42578125" style="149" customWidth="1"/>
    <col min="8467" max="8467" width="14.7109375" style="149" customWidth="1"/>
    <col min="8468" max="8468" width="9.140625" style="149"/>
    <col min="8469" max="8470" width="9.28515625" style="149" bestFit="1" customWidth="1"/>
    <col min="8471" max="8471" width="10.140625" style="149" bestFit="1" customWidth="1"/>
    <col min="8472" max="8704" width="9.140625" style="149"/>
    <col min="8705" max="8705" width="6.5703125" style="149" bestFit="1" customWidth="1"/>
    <col min="8706" max="8706" width="42.85546875" style="149" customWidth="1"/>
    <col min="8707" max="8707" width="14" style="149" bestFit="1" customWidth="1"/>
    <col min="8708" max="8708" width="8.5703125" style="149" customWidth="1"/>
    <col min="8709" max="8709" width="7.7109375" style="149" customWidth="1"/>
    <col min="8710" max="8711" width="10.7109375" style="149" bestFit="1" customWidth="1"/>
    <col min="8712" max="8720" width="10" style="149" bestFit="1" customWidth="1"/>
    <col min="8721" max="8721" width="12" style="149" bestFit="1" customWidth="1"/>
    <col min="8722" max="8722" width="19.42578125" style="149" customWidth="1"/>
    <col min="8723" max="8723" width="14.7109375" style="149" customWidth="1"/>
    <col min="8724" max="8724" width="9.140625" style="149"/>
    <col min="8725" max="8726" width="9.28515625" style="149" bestFit="1" customWidth="1"/>
    <col min="8727" max="8727" width="10.140625" style="149" bestFit="1" customWidth="1"/>
    <col min="8728" max="8960" width="9.140625" style="149"/>
    <col min="8961" max="8961" width="6.5703125" style="149" bestFit="1" customWidth="1"/>
    <col min="8962" max="8962" width="42.85546875" style="149" customWidth="1"/>
    <col min="8963" max="8963" width="14" style="149" bestFit="1" customWidth="1"/>
    <col min="8964" max="8964" width="8.5703125" style="149" customWidth="1"/>
    <col min="8965" max="8965" width="7.7109375" style="149" customWidth="1"/>
    <col min="8966" max="8967" width="10.7109375" style="149" bestFit="1" customWidth="1"/>
    <col min="8968" max="8976" width="10" style="149" bestFit="1" customWidth="1"/>
    <col min="8977" max="8977" width="12" style="149" bestFit="1" customWidth="1"/>
    <col min="8978" max="8978" width="19.42578125" style="149" customWidth="1"/>
    <col min="8979" max="8979" width="14.7109375" style="149" customWidth="1"/>
    <col min="8980" max="8980" width="9.140625" style="149"/>
    <col min="8981" max="8982" width="9.28515625" style="149" bestFit="1" customWidth="1"/>
    <col min="8983" max="8983" width="10.140625" style="149" bestFit="1" customWidth="1"/>
    <col min="8984" max="9216" width="9.140625" style="149"/>
    <col min="9217" max="9217" width="6.5703125" style="149" bestFit="1" customWidth="1"/>
    <col min="9218" max="9218" width="42.85546875" style="149" customWidth="1"/>
    <col min="9219" max="9219" width="14" style="149" bestFit="1" customWidth="1"/>
    <col min="9220" max="9220" width="8.5703125" style="149" customWidth="1"/>
    <col min="9221" max="9221" width="7.7109375" style="149" customWidth="1"/>
    <col min="9222" max="9223" width="10.7109375" style="149" bestFit="1" customWidth="1"/>
    <col min="9224" max="9232" width="10" style="149" bestFit="1" customWidth="1"/>
    <col min="9233" max="9233" width="12" style="149" bestFit="1" customWidth="1"/>
    <col min="9234" max="9234" width="19.42578125" style="149" customWidth="1"/>
    <col min="9235" max="9235" width="14.7109375" style="149" customWidth="1"/>
    <col min="9236" max="9236" width="9.140625" style="149"/>
    <col min="9237" max="9238" width="9.28515625" style="149" bestFit="1" customWidth="1"/>
    <col min="9239" max="9239" width="10.140625" style="149" bestFit="1" customWidth="1"/>
    <col min="9240" max="9472" width="9.140625" style="149"/>
    <col min="9473" max="9473" width="6.5703125" style="149" bestFit="1" customWidth="1"/>
    <col min="9474" max="9474" width="42.85546875" style="149" customWidth="1"/>
    <col min="9475" max="9475" width="14" style="149" bestFit="1" customWidth="1"/>
    <col min="9476" max="9476" width="8.5703125" style="149" customWidth="1"/>
    <col min="9477" max="9477" width="7.7109375" style="149" customWidth="1"/>
    <col min="9478" max="9479" width="10.7109375" style="149" bestFit="1" customWidth="1"/>
    <col min="9480" max="9488" width="10" style="149" bestFit="1" customWidth="1"/>
    <col min="9489" max="9489" width="12" style="149" bestFit="1" customWidth="1"/>
    <col min="9490" max="9490" width="19.42578125" style="149" customWidth="1"/>
    <col min="9491" max="9491" width="14.7109375" style="149" customWidth="1"/>
    <col min="9492" max="9492" width="9.140625" style="149"/>
    <col min="9493" max="9494" width="9.28515625" style="149" bestFit="1" customWidth="1"/>
    <col min="9495" max="9495" width="10.140625" style="149" bestFit="1" customWidth="1"/>
    <col min="9496" max="9728" width="9.140625" style="149"/>
    <col min="9729" max="9729" width="6.5703125" style="149" bestFit="1" customWidth="1"/>
    <col min="9730" max="9730" width="42.85546875" style="149" customWidth="1"/>
    <col min="9731" max="9731" width="14" style="149" bestFit="1" customWidth="1"/>
    <col min="9732" max="9732" width="8.5703125" style="149" customWidth="1"/>
    <col min="9733" max="9733" width="7.7109375" style="149" customWidth="1"/>
    <col min="9734" max="9735" width="10.7109375" style="149" bestFit="1" customWidth="1"/>
    <col min="9736" max="9744" width="10" style="149" bestFit="1" customWidth="1"/>
    <col min="9745" max="9745" width="12" style="149" bestFit="1" customWidth="1"/>
    <col min="9746" max="9746" width="19.42578125" style="149" customWidth="1"/>
    <col min="9747" max="9747" width="14.7109375" style="149" customWidth="1"/>
    <col min="9748" max="9748" width="9.140625" style="149"/>
    <col min="9749" max="9750" width="9.28515625" style="149" bestFit="1" customWidth="1"/>
    <col min="9751" max="9751" width="10.140625" style="149" bestFit="1" customWidth="1"/>
    <col min="9752" max="9984" width="9.140625" style="149"/>
    <col min="9985" max="9985" width="6.5703125" style="149" bestFit="1" customWidth="1"/>
    <col min="9986" max="9986" width="42.85546875" style="149" customWidth="1"/>
    <col min="9987" max="9987" width="14" style="149" bestFit="1" customWidth="1"/>
    <col min="9988" max="9988" width="8.5703125" style="149" customWidth="1"/>
    <col min="9989" max="9989" width="7.7109375" style="149" customWidth="1"/>
    <col min="9990" max="9991" width="10.7109375" style="149" bestFit="1" customWidth="1"/>
    <col min="9992" max="10000" width="10" style="149" bestFit="1" customWidth="1"/>
    <col min="10001" max="10001" width="12" style="149" bestFit="1" customWidth="1"/>
    <col min="10002" max="10002" width="19.42578125" style="149" customWidth="1"/>
    <col min="10003" max="10003" width="14.7109375" style="149" customWidth="1"/>
    <col min="10004" max="10004" width="9.140625" style="149"/>
    <col min="10005" max="10006" width="9.28515625" style="149" bestFit="1" customWidth="1"/>
    <col min="10007" max="10007" width="10.140625" style="149" bestFit="1" customWidth="1"/>
    <col min="10008" max="10240" width="9.140625" style="149"/>
    <col min="10241" max="10241" width="6.5703125" style="149" bestFit="1" customWidth="1"/>
    <col min="10242" max="10242" width="42.85546875" style="149" customWidth="1"/>
    <col min="10243" max="10243" width="14" style="149" bestFit="1" customWidth="1"/>
    <col min="10244" max="10244" width="8.5703125" style="149" customWidth="1"/>
    <col min="10245" max="10245" width="7.7109375" style="149" customWidth="1"/>
    <col min="10246" max="10247" width="10.7109375" style="149" bestFit="1" customWidth="1"/>
    <col min="10248" max="10256" width="10" style="149" bestFit="1" customWidth="1"/>
    <col min="10257" max="10257" width="12" style="149" bestFit="1" customWidth="1"/>
    <col min="10258" max="10258" width="19.42578125" style="149" customWidth="1"/>
    <col min="10259" max="10259" width="14.7109375" style="149" customWidth="1"/>
    <col min="10260" max="10260" width="9.140625" style="149"/>
    <col min="10261" max="10262" width="9.28515625" style="149" bestFit="1" customWidth="1"/>
    <col min="10263" max="10263" width="10.140625" style="149" bestFit="1" customWidth="1"/>
    <col min="10264" max="10496" width="9.140625" style="149"/>
    <col min="10497" max="10497" width="6.5703125" style="149" bestFit="1" customWidth="1"/>
    <col min="10498" max="10498" width="42.85546875" style="149" customWidth="1"/>
    <col min="10499" max="10499" width="14" style="149" bestFit="1" customWidth="1"/>
    <col min="10500" max="10500" width="8.5703125" style="149" customWidth="1"/>
    <col min="10501" max="10501" width="7.7109375" style="149" customWidth="1"/>
    <col min="10502" max="10503" width="10.7109375" style="149" bestFit="1" customWidth="1"/>
    <col min="10504" max="10512" width="10" style="149" bestFit="1" customWidth="1"/>
    <col min="10513" max="10513" width="12" style="149" bestFit="1" customWidth="1"/>
    <col min="10514" max="10514" width="19.42578125" style="149" customWidth="1"/>
    <col min="10515" max="10515" width="14.7109375" style="149" customWidth="1"/>
    <col min="10516" max="10516" width="9.140625" style="149"/>
    <col min="10517" max="10518" width="9.28515625" style="149" bestFit="1" customWidth="1"/>
    <col min="10519" max="10519" width="10.140625" style="149" bestFit="1" customWidth="1"/>
    <col min="10520" max="10752" width="9.140625" style="149"/>
    <col min="10753" max="10753" width="6.5703125" style="149" bestFit="1" customWidth="1"/>
    <col min="10754" max="10754" width="42.85546875" style="149" customWidth="1"/>
    <col min="10755" max="10755" width="14" style="149" bestFit="1" customWidth="1"/>
    <col min="10756" max="10756" width="8.5703125" style="149" customWidth="1"/>
    <col min="10757" max="10757" width="7.7109375" style="149" customWidth="1"/>
    <col min="10758" max="10759" width="10.7109375" style="149" bestFit="1" customWidth="1"/>
    <col min="10760" max="10768" width="10" style="149" bestFit="1" customWidth="1"/>
    <col min="10769" max="10769" width="12" style="149" bestFit="1" customWidth="1"/>
    <col min="10770" max="10770" width="19.42578125" style="149" customWidth="1"/>
    <col min="10771" max="10771" width="14.7109375" style="149" customWidth="1"/>
    <col min="10772" max="10772" width="9.140625" style="149"/>
    <col min="10773" max="10774" width="9.28515625" style="149" bestFit="1" customWidth="1"/>
    <col min="10775" max="10775" width="10.140625" style="149" bestFit="1" customWidth="1"/>
    <col min="10776" max="11008" width="9.140625" style="149"/>
    <col min="11009" max="11009" width="6.5703125" style="149" bestFit="1" customWidth="1"/>
    <col min="11010" max="11010" width="42.85546875" style="149" customWidth="1"/>
    <col min="11011" max="11011" width="14" style="149" bestFit="1" customWidth="1"/>
    <col min="11012" max="11012" width="8.5703125" style="149" customWidth="1"/>
    <col min="11013" max="11013" width="7.7109375" style="149" customWidth="1"/>
    <col min="11014" max="11015" width="10.7109375" style="149" bestFit="1" customWidth="1"/>
    <col min="11016" max="11024" width="10" style="149" bestFit="1" customWidth="1"/>
    <col min="11025" max="11025" width="12" style="149" bestFit="1" customWidth="1"/>
    <col min="11026" max="11026" width="19.42578125" style="149" customWidth="1"/>
    <col min="11027" max="11027" width="14.7109375" style="149" customWidth="1"/>
    <col min="11028" max="11028" width="9.140625" style="149"/>
    <col min="11029" max="11030" width="9.28515625" style="149" bestFit="1" customWidth="1"/>
    <col min="11031" max="11031" width="10.140625" style="149" bestFit="1" customWidth="1"/>
    <col min="11032" max="11264" width="9.140625" style="149"/>
    <col min="11265" max="11265" width="6.5703125" style="149" bestFit="1" customWidth="1"/>
    <col min="11266" max="11266" width="42.85546875" style="149" customWidth="1"/>
    <col min="11267" max="11267" width="14" style="149" bestFit="1" customWidth="1"/>
    <col min="11268" max="11268" width="8.5703125" style="149" customWidth="1"/>
    <col min="11269" max="11269" width="7.7109375" style="149" customWidth="1"/>
    <col min="11270" max="11271" width="10.7109375" style="149" bestFit="1" customWidth="1"/>
    <col min="11272" max="11280" width="10" style="149" bestFit="1" customWidth="1"/>
    <col min="11281" max="11281" width="12" style="149" bestFit="1" customWidth="1"/>
    <col min="11282" max="11282" width="19.42578125" style="149" customWidth="1"/>
    <col min="11283" max="11283" width="14.7109375" style="149" customWidth="1"/>
    <col min="11284" max="11284" width="9.140625" style="149"/>
    <col min="11285" max="11286" width="9.28515625" style="149" bestFit="1" customWidth="1"/>
    <col min="11287" max="11287" width="10.140625" style="149" bestFit="1" customWidth="1"/>
    <col min="11288" max="11520" width="9.140625" style="149"/>
    <col min="11521" max="11521" width="6.5703125" style="149" bestFit="1" customWidth="1"/>
    <col min="11522" max="11522" width="42.85546875" style="149" customWidth="1"/>
    <col min="11523" max="11523" width="14" style="149" bestFit="1" customWidth="1"/>
    <col min="11524" max="11524" width="8.5703125" style="149" customWidth="1"/>
    <col min="11525" max="11525" width="7.7109375" style="149" customWidth="1"/>
    <col min="11526" max="11527" width="10.7109375" style="149" bestFit="1" customWidth="1"/>
    <col min="11528" max="11536" width="10" style="149" bestFit="1" customWidth="1"/>
    <col min="11537" max="11537" width="12" style="149" bestFit="1" customWidth="1"/>
    <col min="11538" max="11538" width="19.42578125" style="149" customWidth="1"/>
    <col min="11539" max="11539" width="14.7109375" style="149" customWidth="1"/>
    <col min="11540" max="11540" width="9.140625" style="149"/>
    <col min="11541" max="11542" width="9.28515625" style="149" bestFit="1" customWidth="1"/>
    <col min="11543" max="11543" width="10.140625" style="149" bestFit="1" customWidth="1"/>
    <col min="11544" max="11776" width="9.140625" style="149"/>
    <col min="11777" max="11777" width="6.5703125" style="149" bestFit="1" customWidth="1"/>
    <col min="11778" max="11778" width="42.85546875" style="149" customWidth="1"/>
    <col min="11779" max="11779" width="14" style="149" bestFit="1" customWidth="1"/>
    <col min="11780" max="11780" width="8.5703125" style="149" customWidth="1"/>
    <col min="11781" max="11781" width="7.7109375" style="149" customWidth="1"/>
    <col min="11782" max="11783" width="10.7109375" style="149" bestFit="1" customWidth="1"/>
    <col min="11784" max="11792" width="10" style="149" bestFit="1" customWidth="1"/>
    <col min="11793" max="11793" width="12" style="149" bestFit="1" customWidth="1"/>
    <col min="11794" max="11794" width="19.42578125" style="149" customWidth="1"/>
    <col min="11795" max="11795" width="14.7109375" style="149" customWidth="1"/>
    <col min="11796" max="11796" width="9.140625" style="149"/>
    <col min="11797" max="11798" width="9.28515625" style="149" bestFit="1" customWidth="1"/>
    <col min="11799" max="11799" width="10.140625" style="149" bestFit="1" customWidth="1"/>
    <col min="11800" max="12032" width="9.140625" style="149"/>
    <col min="12033" max="12033" width="6.5703125" style="149" bestFit="1" customWidth="1"/>
    <col min="12034" max="12034" width="42.85546875" style="149" customWidth="1"/>
    <col min="12035" max="12035" width="14" style="149" bestFit="1" customWidth="1"/>
    <col min="12036" max="12036" width="8.5703125" style="149" customWidth="1"/>
    <col min="12037" max="12037" width="7.7109375" style="149" customWidth="1"/>
    <col min="12038" max="12039" width="10.7109375" style="149" bestFit="1" customWidth="1"/>
    <col min="12040" max="12048" width="10" style="149" bestFit="1" customWidth="1"/>
    <col min="12049" max="12049" width="12" style="149" bestFit="1" customWidth="1"/>
    <col min="12050" max="12050" width="19.42578125" style="149" customWidth="1"/>
    <col min="12051" max="12051" width="14.7109375" style="149" customWidth="1"/>
    <col min="12052" max="12052" width="9.140625" style="149"/>
    <col min="12053" max="12054" width="9.28515625" style="149" bestFit="1" customWidth="1"/>
    <col min="12055" max="12055" width="10.140625" style="149" bestFit="1" customWidth="1"/>
    <col min="12056" max="12288" width="9.140625" style="149"/>
    <col min="12289" max="12289" width="6.5703125" style="149" bestFit="1" customWidth="1"/>
    <col min="12290" max="12290" width="42.85546875" style="149" customWidth="1"/>
    <col min="12291" max="12291" width="14" style="149" bestFit="1" customWidth="1"/>
    <col min="12292" max="12292" width="8.5703125" style="149" customWidth="1"/>
    <col min="12293" max="12293" width="7.7109375" style="149" customWidth="1"/>
    <col min="12294" max="12295" width="10.7109375" style="149" bestFit="1" customWidth="1"/>
    <col min="12296" max="12304" width="10" style="149" bestFit="1" customWidth="1"/>
    <col min="12305" max="12305" width="12" style="149" bestFit="1" customWidth="1"/>
    <col min="12306" max="12306" width="19.42578125" style="149" customWidth="1"/>
    <col min="12307" max="12307" width="14.7109375" style="149" customWidth="1"/>
    <col min="12308" max="12308" width="9.140625" style="149"/>
    <col min="12309" max="12310" width="9.28515625" style="149" bestFit="1" customWidth="1"/>
    <col min="12311" max="12311" width="10.140625" style="149" bestFit="1" customWidth="1"/>
    <col min="12312" max="12544" width="9.140625" style="149"/>
    <col min="12545" max="12545" width="6.5703125" style="149" bestFit="1" customWidth="1"/>
    <col min="12546" max="12546" width="42.85546875" style="149" customWidth="1"/>
    <col min="12547" max="12547" width="14" style="149" bestFit="1" customWidth="1"/>
    <col min="12548" max="12548" width="8.5703125" style="149" customWidth="1"/>
    <col min="12549" max="12549" width="7.7109375" style="149" customWidth="1"/>
    <col min="12550" max="12551" width="10.7109375" style="149" bestFit="1" customWidth="1"/>
    <col min="12552" max="12560" width="10" style="149" bestFit="1" customWidth="1"/>
    <col min="12561" max="12561" width="12" style="149" bestFit="1" customWidth="1"/>
    <col min="12562" max="12562" width="19.42578125" style="149" customWidth="1"/>
    <col min="12563" max="12563" width="14.7109375" style="149" customWidth="1"/>
    <col min="12564" max="12564" width="9.140625" style="149"/>
    <col min="12565" max="12566" width="9.28515625" style="149" bestFit="1" customWidth="1"/>
    <col min="12567" max="12567" width="10.140625" style="149" bestFit="1" customWidth="1"/>
    <col min="12568" max="12800" width="9.140625" style="149"/>
    <col min="12801" max="12801" width="6.5703125" style="149" bestFit="1" customWidth="1"/>
    <col min="12802" max="12802" width="42.85546875" style="149" customWidth="1"/>
    <col min="12803" max="12803" width="14" style="149" bestFit="1" customWidth="1"/>
    <col min="12804" max="12804" width="8.5703125" style="149" customWidth="1"/>
    <col min="12805" max="12805" width="7.7109375" style="149" customWidth="1"/>
    <col min="12806" max="12807" width="10.7109375" style="149" bestFit="1" customWidth="1"/>
    <col min="12808" max="12816" width="10" style="149" bestFit="1" customWidth="1"/>
    <col min="12817" max="12817" width="12" style="149" bestFit="1" customWidth="1"/>
    <col min="12818" max="12818" width="19.42578125" style="149" customWidth="1"/>
    <col min="12819" max="12819" width="14.7109375" style="149" customWidth="1"/>
    <col min="12820" max="12820" width="9.140625" style="149"/>
    <col min="12821" max="12822" width="9.28515625" style="149" bestFit="1" customWidth="1"/>
    <col min="12823" max="12823" width="10.140625" style="149" bestFit="1" customWidth="1"/>
    <col min="12824" max="13056" width="9.140625" style="149"/>
    <col min="13057" max="13057" width="6.5703125" style="149" bestFit="1" customWidth="1"/>
    <col min="13058" max="13058" width="42.85546875" style="149" customWidth="1"/>
    <col min="13059" max="13059" width="14" style="149" bestFit="1" customWidth="1"/>
    <col min="13060" max="13060" width="8.5703125" style="149" customWidth="1"/>
    <col min="13061" max="13061" width="7.7109375" style="149" customWidth="1"/>
    <col min="13062" max="13063" width="10.7109375" style="149" bestFit="1" customWidth="1"/>
    <col min="13064" max="13072" width="10" style="149" bestFit="1" customWidth="1"/>
    <col min="13073" max="13073" width="12" style="149" bestFit="1" customWidth="1"/>
    <col min="13074" max="13074" width="19.42578125" style="149" customWidth="1"/>
    <col min="13075" max="13075" width="14.7109375" style="149" customWidth="1"/>
    <col min="13076" max="13076" width="9.140625" style="149"/>
    <col min="13077" max="13078" width="9.28515625" style="149" bestFit="1" customWidth="1"/>
    <col min="13079" max="13079" width="10.140625" style="149" bestFit="1" customWidth="1"/>
    <col min="13080" max="13312" width="9.140625" style="149"/>
    <col min="13313" max="13313" width="6.5703125" style="149" bestFit="1" customWidth="1"/>
    <col min="13314" max="13314" width="42.85546875" style="149" customWidth="1"/>
    <col min="13315" max="13315" width="14" style="149" bestFit="1" customWidth="1"/>
    <col min="13316" max="13316" width="8.5703125" style="149" customWidth="1"/>
    <col min="13317" max="13317" width="7.7109375" style="149" customWidth="1"/>
    <col min="13318" max="13319" width="10.7109375" style="149" bestFit="1" customWidth="1"/>
    <col min="13320" max="13328" width="10" style="149" bestFit="1" customWidth="1"/>
    <col min="13329" max="13329" width="12" style="149" bestFit="1" customWidth="1"/>
    <col min="13330" max="13330" width="19.42578125" style="149" customWidth="1"/>
    <col min="13331" max="13331" width="14.7109375" style="149" customWidth="1"/>
    <col min="13332" max="13332" width="9.140625" style="149"/>
    <col min="13333" max="13334" width="9.28515625" style="149" bestFit="1" customWidth="1"/>
    <col min="13335" max="13335" width="10.140625" style="149" bestFit="1" customWidth="1"/>
    <col min="13336" max="13568" width="9.140625" style="149"/>
    <col min="13569" max="13569" width="6.5703125" style="149" bestFit="1" customWidth="1"/>
    <col min="13570" max="13570" width="42.85546875" style="149" customWidth="1"/>
    <col min="13571" max="13571" width="14" style="149" bestFit="1" customWidth="1"/>
    <col min="13572" max="13572" width="8.5703125" style="149" customWidth="1"/>
    <col min="13573" max="13573" width="7.7109375" style="149" customWidth="1"/>
    <col min="13574" max="13575" width="10.7109375" style="149" bestFit="1" customWidth="1"/>
    <col min="13576" max="13584" width="10" style="149" bestFit="1" customWidth="1"/>
    <col min="13585" max="13585" width="12" style="149" bestFit="1" customWidth="1"/>
    <col min="13586" max="13586" width="19.42578125" style="149" customWidth="1"/>
    <col min="13587" max="13587" width="14.7109375" style="149" customWidth="1"/>
    <col min="13588" max="13588" width="9.140625" style="149"/>
    <col min="13589" max="13590" width="9.28515625" style="149" bestFit="1" customWidth="1"/>
    <col min="13591" max="13591" width="10.140625" style="149" bestFit="1" customWidth="1"/>
    <col min="13592" max="13824" width="9.140625" style="149"/>
    <col min="13825" max="13825" width="6.5703125" style="149" bestFit="1" customWidth="1"/>
    <col min="13826" max="13826" width="42.85546875" style="149" customWidth="1"/>
    <col min="13827" max="13827" width="14" style="149" bestFit="1" customWidth="1"/>
    <col min="13828" max="13828" width="8.5703125" style="149" customWidth="1"/>
    <col min="13829" max="13829" width="7.7109375" style="149" customWidth="1"/>
    <col min="13830" max="13831" width="10.7109375" style="149" bestFit="1" customWidth="1"/>
    <col min="13832" max="13840" width="10" style="149" bestFit="1" customWidth="1"/>
    <col min="13841" max="13841" width="12" style="149" bestFit="1" customWidth="1"/>
    <col min="13842" max="13842" width="19.42578125" style="149" customWidth="1"/>
    <col min="13843" max="13843" width="14.7109375" style="149" customWidth="1"/>
    <col min="13844" max="13844" width="9.140625" style="149"/>
    <col min="13845" max="13846" width="9.28515625" style="149" bestFit="1" customWidth="1"/>
    <col min="13847" max="13847" width="10.140625" style="149" bestFit="1" customWidth="1"/>
    <col min="13848" max="14080" width="9.140625" style="149"/>
    <col min="14081" max="14081" width="6.5703125" style="149" bestFit="1" customWidth="1"/>
    <col min="14082" max="14082" width="42.85546875" style="149" customWidth="1"/>
    <col min="14083" max="14083" width="14" style="149" bestFit="1" customWidth="1"/>
    <col min="14084" max="14084" width="8.5703125" style="149" customWidth="1"/>
    <col min="14085" max="14085" width="7.7109375" style="149" customWidth="1"/>
    <col min="14086" max="14087" width="10.7109375" style="149" bestFit="1" customWidth="1"/>
    <col min="14088" max="14096" width="10" style="149" bestFit="1" customWidth="1"/>
    <col min="14097" max="14097" width="12" style="149" bestFit="1" customWidth="1"/>
    <col min="14098" max="14098" width="19.42578125" style="149" customWidth="1"/>
    <col min="14099" max="14099" width="14.7109375" style="149" customWidth="1"/>
    <col min="14100" max="14100" width="9.140625" style="149"/>
    <col min="14101" max="14102" width="9.28515625" style="149" bestFit="1" customWidth="1"/>
    <col min="14103" max="14103" width="10.140625" style="149" bestFit="1" customWidth="1"/>
    <col min="14104" max="14336" width="9.140625" style="149"/>
    <col min="14337" max="14337" width="6.5703125" style="149" bestFit="1" customWidth="1"/>
    <col min="14338" max="14338" width="42.85546875" style="149" customWidth="1"/>
    <col min="14339" max="14339" width="14" style="149" bestFit="1" customWidth="1"/>
    <col min="14340" max="14340" width="8.5703125" style="149" customWidth="1"/>
    <col min="14341" max="14341" width="7.7109375" style="149" customWidth="1"/>
    <col min="14342" max="14343" width="10.7109375" style="149" bestFit="1" customWidth="1"/>
    <col min="14344" max="14352" width="10" style="149" bestFit="1" customWidth="1"/>
    <col min="14353" max="14353" width="12" style="149" bestFit="1" customWidth="1"/>
    <col min="14354" max="14354" width="19.42578125" style="149" customWidth="1"/>
    <col min="14355" max="14355" width="14.7109375" style="149" customWidth="1"/>
    <col min="14356" max="14356" width="9.140625" style="149"/>
    <col min="14357" max="14358" width="9.28515625" style="149" bestFit="1" customWidth="1"/>
    <col min="14359" max="14359" width="10.140625" style="149" bestFit="1" customWidth="1"/>
    <col min="14360" max="14592" width="9.140625" style="149"/>
    <col min="14593" max="14593" width="6.5703125" style="149" bestFit="1" customWidth="1"/>
    <col min="14594" max="14594" width="42.85546875" style="149" customWidth="1"/>
    <col min="14595" max="14595" width="14" style="149" bestFit="1" customWidth="1"/>
    <col min="14596" max="14596" width="8.5703125" style="149" customWidth="1"/>
    <col min="14597" max="14597" width="7.7109375" style="149" customWidth="1"/>
    <col min="14598" max="14599" width="10.7109375" style="149" bestFit="1" customWidth="1"/>
    <col min="14600" max="14608" width="10" style="149" bestFit="1" customWidth="1"/>
    <col min="14609" max="14609" width="12" style="149" bestFit="1" customWidth="1"/>
    <col min="14610" max="14610" width="19.42578125" style="149" customWidth="1"/>
    <col min="14611" max="14611" width="14.7109375" style="149" customWidth="1"/>
    <col min="14612" max="14612" width="9.140625" style="149"/>
    <col min="14613" max="14614" width="9.28515625" style="149" bestFit="1" customWidth="1"/>
    <col min="14615" max="14615" width="10.140625" style="149" bestFit="1" customWidth="1"/>
    <col min="14616" max="14848" width="9.140625" style="149"/>
    <col min="14849" max="14849" width="6.5703125" style="149" bestFit="1" customWidth="1"/>
    <col min="14850" max="14850" width="42.85546875" style="149" customWidth="1"/>
    <col min="14851" max="14851" width="14" style="149" bestFit="1" customWidth="1"/>
    <col min="14852" max="14852" width="8.5703125" style="149" customWidth="1"/>
    <col min="14853" max="14853" width="7.7109375" style="149" customWidth="1"/>
    <col min="14854" max="14855" width="10.7109375" style="149" bestFit="1" customWidth="1"/>
    <col min="14856" max="14864" width="10" style="149" bestFit="1" customWidth="1"/>
    <col min="14865" max="14865" width="12" style="149" bestFit="1" customWidth="1"/>
    <col min="14866" max="14866" width="19.42578125" style="149" customWidth="1"/>
    <col min="14867" max="14867" width="14.7109375" style="149" customWidth="1"/>
    <col min="14868" max="14868" width="9.140625" style="149"/>
    <col min="14869" max="14870" width="9.28515625" style="149" bestFit="1" customWidth="1"/>
    <col min="14871" max="14871" width="10.140625" style="149" bestFit="1" customWidth="1"/>
    <col min="14872" max="15104" width="9.140625" style="149"/>
    <col min="15105" max="15105" width="6.5703125" style="149" bestFit="1" customWidth="1"/>
    <col min="15106" max="15106" width="42.85546875" style="149" customWidth="1"/>
    <col min="15107" max="15107" width="14" style="149" bestFit="1" customWidth="1"/>
    <col min="15108" max="15108" width="8.5703125" style="149" customWidth="1"/>
    <col min="15109" max="15109" width="7.7109375" style="149" customWidth="1"/>
    <col min="15110" max="15111" width="10.7109375" style="149" bestFit="1" customWidth="1"/>
    <col min="15112" max="15120" width="10" style="149" bestFit="1" customWidth="1"/>
    <col min="15121" max="15121" width="12" style="149" bestFit="1" customWidth="1"/>
    <col min="15122" max="15122" width="19.42578125" style="149" customWidth="1"/>
    <col min="15123" max="15123" width="14.7109375" style="149" customWidth="1"/>
    <col min="15124" max="15124" width="9.140625" style="149"/>
    <col min="15125" max="15126" width="9.28515625" style="149" bestFit="1" customWidth="1"/>
    <col min="15127" max="15127" width="10.140625" style="149" bestFit="1" customWidth="1"/>
    <col min="15128" max="15360" width="9.140625" style="149"/>
    <col min="15361" max="15361" width="6.5703125" style="149" bestFit="1" customWidth="1"/>
    <col min="15362" max="15362" width="42.85546875" style="149" customWidth="1"/>
    <col min="15363" max="15363" width="14" style="149" bestFit="1" customWidth="1"/>
    <col min="15364" max="15364" width="8.5703125" style="149" customWidth="1"/>
    <col min="15365" max="15365" width="7.7109375" style="149" customWidth="1"/>
    <col min="15366" max="15367" width="10.7109375" style="149" bestFit="1" customWidth="1"/>
    <col min="15368" max="15376" width="10" style="149" bestFit="1" customWidth="1"/>
    <col min="15377" max="15377" width="12" style="149" bestFit="1" customWidth="1"/>
    <col min="15378" max="15378" width="19.42578125" style="149" customWidth="1"/>
    <col min="15379" max="15379" width="14.7109375" style="149" customWidth="1"/>
    <col min="15380" max="15380" width="9.140625" style="149"/>
    <col min="15381" max="15382" width="9.28515625" style="149" bestFit="1" customWidth="1"/>
    <col min="15383" max="15383" width="10.140625" style="149" bestFit="1" customWidth="1"/>
    <col min="15384" max="15616" width="9.140625" style="149"/>
    <col min="15617" max="15617" width="6.5703125" style="149" bestFit="1" customWidth="1"/>
    <col min="15618" max="15618" width="42.85546875" style="149" customWidth="1"/>
    <col min="15619" max="15619" width="14" style="149" bestFit="1" customWidth="1"/>
    <col min="15620" max="15620" width="8.5703125" style="149" customWidth="1"/>
    <col min="15621" max="15621" width="7.7109375" style="149" customWidth="1"/>
    <col min="15622" max="15623" width="10.7109375" style="149" bestFit="1" customWidth="1"/>
    <col min="15624" max="15632" width="10" style="149" bestFit="1" customWidth="1"/>
    <col min="15633" max="15633" width="12" style="149" bestFit="1" customWidth="1"/>
    <col min="15634" max="15634" width="19.42578125" style="149" customWidth="1"/>
    <col min="15635" max="15635" width="14.7109375" style="149" customWidth="1"/>
    <col min="15636" max="15636" width="9.140625" style="149"/>
    <col min="15637" max="15638" width="9.28515625" style="149" bestFit="1" customWidth="1"/>
    <col min="15639" max="15639" width="10.140625" style="149" bestFit="1" customWidth="1"/>
    <col min="15640" max="15872" width="9.140625" style="149"/>
    <col min="15873" max="15873" width="6.5703125" style="149" bestFit="1" customWidth="1"/>
    <col min="15874" max="15874" width="42.85546875" style="149" customWidth="1"/>
    <col min="15875" max="15875" width="14" style="149" bestFit="1" customWidth="1"/>
    <col min="15876" max="15876" width="8.5703125" style="149" customWidth="1"/>
    <col min="15877" max="15877" width="7.7109375" style="149" customWidth="1"/>
    <col min="15878" max="15879" width="10.7109375" style="149" bestFit="1" customWidth="1"/>
    <col min="15880" max="15888" width="10" style="149" bestFit="1" customWidth="1"/>
    <col min="15889" max="15889" width="12" style="149" bestFit="1" customWidth="1"/>
    <col min="15890" max="15890" width="19.42578125" style="149" customWidth="1"/>
    <col min="15891" max="15891" width="14.7109375" style="149" customWidth="1"/>
    <col min="15892" max="15892" width="9.140625" style="149"/>
    <col min="15893" max="15894" width="9.28515625" style="149" bestFit="1" customWidth="1"/>
    <col min="15895" max="15895" width="10.140625" style="149" bestFit="1" customWidth="1"/>
    <col min="15896" max="16128" width="9.140625" style="149"/>
    <col min="16129" max="16129" width="6.5703125" style="149" bestFit="1" customWidth="1"/>
    <col min="16130" max="16130" width="42.85546875" style="149" customWidth="1"/>
    <col min="16131" max="16131" width="14" style="149" bestFit="1" customWidth="1"/>
    <col min="16132" max="16132" width="8.5703125" style="149" customWidth="1"/>
    <col min="16133" max="16133" width="7.7109375" style="149" customWidth="1"/>
    <col min="16134" max="16135" width="10.7109375" style="149" bestFit="1" customWidth="1"/>
    <col min="16136" max="16144" width="10" style="149" bestFit="1" customWidth="1"/>
    <col min="16145" max="16145" width="12" style="149" bestFit="1" customWidth="1"/>
    <col min="16146" max="16146" width="19.42578125" style="149" customWidth="1"/>
    <col min="16147" max="16147" width="14.7109375" style="149" customWidth="1"/>
    <col min="16148" max="16148" width="9.140625" style="149"/>
    <col min="16149" max="16150" width="9.28515625" style="149" bestFit="1" customWidth="1"/>
    <col min="16151" max="16151" width="10.140625" style="149" bestFit="1" customWidth="1"/>
    <col min="16152" max="16384" width="9.140625" style="149"/>
  </cols>
  <sheetData>
    <row r="1" spans="1:23">
      <c r="B1" s="150" t="s">
        <v>139</v>
      </c>
    </row>
    <row r="2" spans="1:23" s="155" customFormat="1" ht="18.75">
      <c r="A2" s="258" t="s">
        <v>92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23" s="155" customFormat="1" ht="19.5">
      <c r="A3" s="259" t="s">
        <v>93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1:23" s="155" customFormat="1" ht="15.75">
      <c r="A4" s="260" t="s">
        <v>94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</row>
    <row r="5" spans="1:23" s="155" customFormat="1" ht="15">
      <c r="A5" s="261" t="s">
        <v>95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156"/>
      <c r="S5" s="156"/>
      <c r="T5" s="156"/>
    </row>
    <row r="6" spans="1:23" s="155" customFormat="1" ht="15">
      <c r="A6" s="261" t="s">
        <v>91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156"/>
      <c r="S6" s="156"/>
      <c r="T6" s="156"/>
    </row>
    <row r="7" spans="1:23" s="155" customFormat="1" ht="15.75">
      <c r="A7" s="157"/>
      <c r="B7" s="158"/>
      <c r="C7" s="159"/>
      <c r="D7" s="160"/>
      <c r="E7" s="161"/>
      <c r="F7" s="161"/>
      <c r="G7" s="161"/>
      <c r="H7" s="161"/>
      <c r="I7" s="161"/>
      <c r="J7" s="162"/>
      <c r="K7" s="163"/>
      <c r="L7" s="156"/>
      <c r="M7" s="156"/>
      <c r="N7" s="156"/>
      <c r="O7" s="156"/>
      <c r="P7" s="156"/>
      <c r="Q7" s="156"/>
      <c r="R7" s="156"/>
      <c r="S7" s="156"/>
      <c r="T7" s="156"/>
    </row>
    <row r="8" spans="1:23" s="169" customFormat="1" ht="13.5" thickBot="1">
      <c r="A8" s="164"/>
      <c r="B8" s="165"/>
      <c r="C8" s="166"/>
      <c r="D8" s="167"/>
      <c r="E8" s="168"/>
      <c r="F8" s="168"/>
      <c r="G8" s="168"/>
      <c r="H8" s="161"/>
      <c r="I8" s="161"/>
      <c r="J8" s="160"/>
      <c r="K8" s="163"/>
      <c r="L8" s="163"/>
      <c r="M8" s="163"/>
      <c r="N8" s="163"/>
      <c r="O8" s="163"/>
      <c r="P8" s="163"/>
      <c r="Q8" s="155"/>
      <c r="R8" s="155"/>
      <c r="S8" s="155"/>
      <c r="T8" s="155"/>
    </row>
    <row r="9" spans="1:23" s="170" customFormat="1" ht="21.75" customHeight="1" thickTop="1" thickBot="1">
      <c r="A9" s="247" t="s">
        <v>96</v>
      </c>
      <c r="B9" s="249" t="s">
        <v>97</v>
      </c>
      <c r="C9" s="251" t="s">
        <v>98</v>
      </c>
      <c r="D9" s="252"/>
      <c r="E9" s="253" t="s">
        <v>99</v>
      </c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5"/>
      <c r="Q9" s="256" t="s">
        <v>46</v>
      </c>
    </row>
    <row r="10" spans="1:23" s="155" customFormat="1" ht="16.5" customHeight="1" thickBot="1">
      <c r="A10" s="248"/>
      <c r="B10" s="250"/>
      <c r="C10" s="171" t="s">
        <v>100</v>
      </c>
      <c r="D10" s="172" t="s">
        <v>101</v>
      </c>
      <c r="E10" s="173" t="s">
        <v>102</v>
      </c>
      <c r="F10" s="174" t="s">
        <v>103</v>
      </c>
      <c r="G10" s="174" t="s">
        <v>104</v>
      </c>
      <c r="H10" s="174" t="s">
        <v>105</v>
      </c>
      <c r="I10" s="174" t="s">
        <v>106</v>
      </c>
      <c r="J10" s="175" t="s">
        <v>107</v>
      </c>
      <c r="K10" s="175" t="s">
        <v>108</v>
      </c>
      <c r="L10" s="175" t="s">
        <v>109</v>
      </c>
      <c r="M10" s="175" t="s">
        <v>110</v>
      </c>
      <c r="N10" s="175" t="s">
        <v>111</v>
      </c>
      <c r="O10" s="175" t="s">
        <v>112</v>
      </c>
      <c r="P10" s="176" t="s">
        <v>113</v>
      </c>
      <c r="Q10" s="257"/>
    </row>
    <row r="11" spans="1:23" s="169" customFormat="1" ht="13.5" thickTop="1">
      <c r="A11" s="177"/>
      <c r="B11" s="178"/>
      <c r="C11" s="179"/>
      <c r="D11" s="180"/>
      <c r="E11" s="181"/>
      <c r="F11" s="182"/>
      <c r="G11" s="182"/>
      <c r="H11" s="183"/>
      <c r="I11" s="183"/>
      <c r="J11" s="183"/>
      <c r="K11" s="183"/>
      <c r="L11" s="183"/>
      <c r="M11" s="183"/>
      <c r="N11" s="183"/>
      <c r="O11" s="183"/>
      <c r="P11" s="184"/>
      <c r="Q11" s="185"/>
      <c r="R11" s="155"/>
      <c r="S11" s="155"/>
      <c r="T11" s="155"/>
    </row>
    <row r="12" spans="1:23" s="169" customFormat="1" ht="12.75">
      <c r="A12" s="186"/>
      <c r="B12" s="187" t="s">
        <v>114</v>
      </c>
      <c r="C12" s="179"/>
      <c r="D12" s="180"/>
      <c r="E12" s="181"/>
      <c r="F12" s="182"/>
      <c r="G12" s="182"/>
      <c r="H12" s="183"/>
      <c r="I12" s="183"/>
      <c r="J12" s="183"/>
      <c r="K12" s="183"/>
      <c r="L12" s="183"/>
      <c r="M12" s="183"/>
      <c r="N12" s="183"/>
      <c r="O12" s="183"/>
      <c r="P12" s="184"/>
      <c r="Q12" s="185"/>
      <c r="R12" s="155"/>
      <c r="S12" s="155"/>
      <c r="T12" s="155"/>
    </row>
    <row r="13" spans="1:23" s="169" customFormat="1" ht="12.75">
      <c r="A13" s="186"/>
      <c r="B13" s="188" t="s">
        <v>115</v>
      </c>
      <c r="C13" s="189">
        <v>156760000</v>
      </c>
      <c r="D13" s="180" t="s">
        <v>116</v>
      </c>
      <c r="E13" s="181"/>
      <c r="F13" s="182">
        <f>+(13063000/$C$32)*100</f>
        <v>7.3545473994752779</v>
      </c>
      <c r="G13" s="182">
        <f t="shared" ref="G13:O13" si="0">+(13063000/$C$32)*100</f>
        <v>7.3545473994752779</v>
      </c>
      <c r="H13" s="182">
        <f t="shared" si="0"/>
        <v>7.3545473994752779</v>
      </c>
      <c r="I13" s="182">
        <f t="shared" si="0"/>
        <v>7.3545473994752779</v>
      </c>
      <c r="J13" s="182">
        <f t="shared" si="0"/>
        <v>7.3545473994752779</v>
      </c>
      <c r="K13" s="182">
        <f t="shared" si="0"/>
        <v>7.3545473994752779</v>
      </c>
      <c r="L13" s="182">
        <f t="shared" si="0"/>
        <v>7.3545473994752779</v>
      </c>
      <c r="M13" s="182">
        <f t="shared" si="0"/>
        <v>7.3545473994752779</v>
      </c>
      <c r="N13" s="182">
        <f t="shared" si="0"/>
        <v>7.3545473994752779</v>
      </c>
      <c r="O13" s="182">
        <f t="shared" si="0"/>
        <v>7.3545473994752779</v>
      </c>
      <c r="P13" s="182">
        <f>+(26130000/$C$32)*100</f>
        <v>14.711346822957132</v>
      </c>
      <c r="Q13" s="185"/>
      <c r="R13" s="190">
        <f>SUM(F13:P13)</f>
        <v>88.256820817709922</v>
      </c>
      <c r="S13" s="191">
        <v>1450000</v>
      </c>
      <c r="T13" s="155"/>
    </row>
    <row r="14" spans="1:23" s="169" customFormat="1" ht="12.75">
      <c r="A14" s="186"/>
      <c r="B14" s="188" t="s">
        <v>117</v>
      </c>
      <c r="C14" s="179"/>
      <c r="D14" s="180"/>
      <c r="E14" s="181"/>
      <c r="F14" s="182"/>
      <c r="G14" s="182"/>
      <c r="H14" s="183"/>
      <c r="I14" s="183"/>
      <c r="J14" s="183"/>
      <c r="K14" s="183"/>
      <c r="L14" s="183"/>
      <c r="M14" s="183"/>
      <c r="N14" s="183"/>
      <c r="O14" s="183"/>
      <c r="P14" s="184"/>
      <c r="Q14" s="185"/>
      <c r="R14" s="155"/>
      <c r="S14" s="191">
        <v>1590000</v>
      </c>
      <c r="T14" s="155"/>
    </row>
    <row r="15" spans="1:23" s="169" customFormat="1" ht="12.75">
      <c r="A15" s="186"/>
      <c r="B15" s="192"/>
      <c r="C15" s="179"/>
      <c r="D15" s="180"/>
      <c r="E15" s="181"/>
      <c r="F15" s="182"/>
      <c r="G15" s="182"/>
      <c r="H15" s="183"/>
      <c r="I15" s="183"/>
      <c r="J15" s="183"/>
      <c r="K15" s="183"/>
      <c r="L15" s="183"/>
      <c r="M15" s="183"/>
      <c r="N15" s="183"/>
      <c r="O15" s="183"/>
      <c r="P15" s="184"/>
      <c r="Q15" s="185"/>
      <c r="R15" s="155"/>
      <c r="S15" s="191">
        <v>1450000</v>
      </c>
      <c r="T15" s="155"/>
    </row>
    <row r="16" spans="1:23" s="169" customFormat="1" ht="12.75">
      <c r="A16" s="186"/>
      <c r="B16" s="193" t="s">
        <v>118</v>
      </c>
      <c r="C16" s="179"/>
      <c r="D16" s="180"/>
      <c r="E16" s="181"/>
      <c r="F16" s="182"/>
      <c r="G16" s="182"/>
      <c r="H16" s="183"/>
      <c r="I16" s="183"/>
      <c r="J16" s="183"/>
      <c r="K16" s="183"/>
      <c r="L16" s="183"/>
      <c r="M16" s="183"/>
      <c r="N16" s="183"/>
      <c r="O16" s="183"/>
      <c r="P16" s="184"/>
      <c r="Q16" s="185"/>
      <c r="R16" s="190">
        <f>SUM(E16:P16)</f>
        <v>0</v>
      </c>
      <c r="S16" s="191">
        <v>1590000</v>
      </c>
      <c r="T16" s="191">
        <v>6700000</v>
      </c>
      <c r="U16" s="194">
        <v>2528000</v>
      </c>
      <c r="V16" s="194">
        <v>1117000</v>
      </c>
      <c r="W16" s="194">
        <f>SUM(T16:V16)</f>
        <v>10345000</v>
      </c>
    </row>
    <row r="17" spans="1:23" s="169" customFormat="1" ht="12.75">
      <c r="A17" s="186"/>
      <c r="B17" s="195" t="s">
        <v>119</v>
      </c>
      <c r="C17" s="196">
        <v>8258000</v>
      </c>
      <c r="D17" s="197" t="s">
        <v>116</v>
      </c>
      <c r="E17" s="181"/>
      <c r="F17" s="182"/>
      <c r="G17" s="182">
        <f>+(4500000/$C$32)*100</f>
        <v>2.533527007397899</v>
      </c>
      <c r="H17" s="183"/>
      <c r="I17" s="183"/>
      <c r="J17" s="183"/>
      <c r="K17" s="182">
        <f>+(3758000/$C$32)*100</f>
        <v>2.1157765541780673</v>
      </c>
      <c r="L17" s="182"/>
      <c r="M17" s="183"/>
      <c r="N17" s="183"/>
      <c r="O17" s="183"/>
      <c r="P17" s="184"/>
      <c r="Q17" s="198"/>
      <c r="R17" s="190">
        <f>+G17</f>
        <v>2.533527007397899</v>
      </c>
      <c r="S17" s="191">
        <v>1980000</v>
      </c>
      <c r="T17" s="199" t="e">
        <f>T16/$C$16*100</f>
        <v>#DIV/0!</v>
      </c>
      <c r="U17" s="199" t="e">
        <f>U16/$C$16*100</f>
        <v>#DIV/0!</v>
      </c>
      <c r="V17" s="199" t="e">
        <f>V16/$C$16*100</f>
        <v>#DIV/0!</v>
      </c>
      <c r="W17" s="200" t="e">
        <f>SUM(T17:V17)</f>
        <v>#DIV/0!</v>
      </c>
    </row>
    <row r="18" spans="1:23" s="169" customFormat="1" ht="33.75">
      <c r="A18" s="186"/>
      <c r="B18" s="201" t="s">
        <v>120</v>
      </c>
      <c r="C18" s="196"/>
      <c r="D18" s="180"/>
      <c r="E18" s="181"/>
      <c r="F18" s="182"/>
      <c r="G18" s="182"/>
      <c r="H18" s="183"/>
      <c r="I18" s="183"/>
      <c r="J18" s="183"/>
      <c r="K18" s="183"/>
      <c r="L18" s="183"/>
      <c r="M18" s="183"/>
      <c r="N18" s="183"/>
      <c r="O18" s="183"/>
      <c r="P18" s="184"/>
      <c r="Q18" s="198"/>
      <c r="R18" s="155">
        <f>+R17*2</f>
        <v>5.0670540147957981</v>
      </c>
      <c r="S18" s="191">
        <v>2120000</v>
      </c>
      <c r="T18" s="199" t="e">
        <f>T16/$C$33*100</f>
        <v>#DIV/0!</v>
      </c>
      <c r="U18" s="199" t="e">
        <f>U16/$C$33*100</f>
        <v>#DIV/0!</v>
      </c>
      <c r="V18" s="199" t="e">
        <f>V16/$C$33*100</f>
        <v>#DIV/0!</v>
      </c>
      <c r="W18" s="200" t="e">
        <f>SUM(T18:V18)</f>
        <v>#DIV/0!</v>
      </c>
    </row>
    <row r="19" spans="1:23" s="169" customFormat="1" ht="22.5">
      <c r="A19" s="186"/>
      <c r="B19" s="202" t="s">
        <v>121</v>
      </c>
      <c r="C19" s="196"/>
      <c r="D19" s="180"/>
      <c r="E19" s="181"/>
      <c r="F19" s="182"/>
      <c r="G19" s="182"/>
      <c r="H19" s="183"/>
      <c r="I19" s="183"/>
      <c r="J19" s="183"/>
      <c r="K19" s="183"/>
      <c r="L19" s="183"/>
      <c r="M19" s="183"/>
      <c r="N19" s="183"/>
      <c r="O19" s="183"/>
      <c r="P19" s="184"/>
      <c r="Q19" s="185"/>
      <c r="R19" s="155"/>
      <c r="S19" s="191">
        <v>2510000</v>
      </c>
      <c r="T19" s="155"/>
    </row>
    <row r="20" spans="1:23" s="169" customFormat="1" ht="22.5">
      <c r="A20" s="186"/>
      <c r="B20" s="202" t="s">
        <v>122</v>
      </c>
      <c r="C20" s="196"/>
      <c r="D20" s="180"/>
      <c r="E20" s="181"/>
      <c r="F20" s="182"/>
      <c r="G20" s="182"/>
      <c r="H20" s="183"/>
      <c r="I20" s="183"/>
      <c r="J20" s="183"/>
      <c r="K20" s="183"/>
      <c r="L20" s="183"/>
      <c r="M20" s="183"/>
      <c r="N20" s="183"/>
      <c r="O20" s="183"/>
      <c r="P20" s="184"/>
      <c r="Q20" s="198"/>
      <c r="R20" s="190">
        <f>SUM(E20:P20)</f>
        <v>0</v>
      </c>
      <c r="S20" s="191">
        <f>1450000+1060000</f>
        <v>2510000</v>
      </c>
      <c r="T20" s="155"/>
    </row>
    <row r="21" spans="1:23" s="169" customFormat="1" ht="33.75">
      <c r="A21" s="186"/>
      <c r="B21" s="202" t="s">
        <v>123</v>
      </c>
      <c r="C21" s="196">
        <v>5000000</v>
      </c>
      <c r="D21" s="197" t="s">
        <v>116</v>
      </c>
      <c r="E21" s="181"/>
      <c r="F21" s="182"/>
      <c r="G21" s="182">
        <f>+(2500000/$C$32)*100</f>
        <v>1.4075150041099438</v>
      </c>
      <c r="H21" s="182"/>
      <c r="I21" s="182"/>
      <c r="J21" s="182"/>
      <c r="K21" s="182">
        <f>+(2500000/$C$32)*100</f>
        <v>1.4075150041099438</v>
      </c>
      <c r="L21" s="182"/>
      <c r="M21" s="182"/>
      <c r="N21" s="182"/>
      <c r="O21" s="182"/>
      <c r="P21" s="203"/>
      <c r="Q21" s="185"/>
      <c r="R21" s="190">
        <f>+H21</f>
        <v>0</v>
      </c>
      <c r="S21" s="191">
        <v>2510000</v>
      </c>
      <c r="T21" s="155"/>
    </row>
    <row r="22" spans="1:23" s="169" customFormat="1" ht="12.75">
      <c r="A22" s="186"/>
      <c r="B22" s="192"/>
      <c r="C22" s="196"/>
      <c r="D22" s="180"/>
      <c r="E22" s="181"/>
      <c r="F22" s="204"/>
      <c r="G22" s="182"/>
      <c r="H22" s="183"/>
      <c r="I22" s="183"/>
      <c r="J22" s="183"/>
      <c r="K22" s="183"/>
      <c r="L22" s="183"/>
      <c r="M22" s="183"/>
      <c r="N22" s="183"/>
      <c r="O22" s="183"/>
      <c r="P22" s="184"/>
      <c r="Q22" s="185"/>
      <c r="R22" s="155"/>
      <c r="S22" s="191">
        <f>1980000+1060000</f>
        <v>3040000</v>
      </c>
      <c r="T22" s="155"/>
    </row>
    <row r="23" spans="1:23" s="169" customFormat="1" ht="15">
      <c r="A23" s="186"/>
      <c r="B23" s="205" t="s">
        <v>124</v>
      </c>
      <c r="C23" s="196"/>
      <c r="D23" s="180"/>
      <c r="E23" s="181"/>
      <c r="F23" s="204"/>
      <c r="G23" s="182"/>
      <c r="H23" s="183"/>
      <c r="I23" s="183"/>
      <c r="J23" s="183"/>
      <c r="K23" s="183"/>
      <c r="L23" s="183"/>
      <c r="M23" s="183"/>
      <c r="N23" s="183"/>
      <c r="O23" s="183"/>
      <c r="P23" s="184"/>
      <c r="Q23" s="185"/>
      <c r="R23" s="155"/>
      <c r="S23" s="191"/>
      <c r="T23" s="155"/>
    </row>
    <row r="24" spans="1:23" s="169" customFormat="1" ht="12.75">
      <c r="A24" s="186"/>
      <c r="B24" s="206" t="s">
        <v>125</v>
      </c>
      <c r="C24" s="196"/>
      <c r="D24" s="180"/>
      <c r="E24" s="181"/>
      <c r="F24" s="204"/>
      <c r="G24" s="182"/>
      <c r="H24" s="183"/>
      <c r="I24" s="183"/>
      <c r="J24" s="183"/>
      <c r="K24" s="183"/>
      <c r="L24" s="183"/>
      <c r="M24" s="183"/>
      <c r="N24" s="183"/>
      <c r="O24" s="183"/>
      <c r="P24" s="184"/>
      <c r="Q24" s="185"/>
      <c r="R24" s="155"/>
      <c r="S24" s="191"/>
      <c r="T24" s="155"/>
    </row>
    <row r="25" spans="1:23" s="169" customFormat="1" ht="12.75">
      <c r="A25" s="186"/>
      <c r="B25" s="206" t="s">
        <v>126</v>
      </c>
      <c r="C25" s="196"/>
      <c r="D25" s="180"/>
      <c r="E25" s="181"/>
      <c r="F25" s="204"/>
      <c r="G25" s="182"/>
      <c r="H25" s="183"/>
      <c r="I25" s="183"/>
      <c r="J25" s="183"/>
      <c r="K25" s="183"/>
      <c r="L25" s="183"/>
      <c r="M25" s="183"/>
      <c r="N25" s="183"/>
      <c r="O25" s="183"/>
      <c r="P25" s="184"/>
      <c r="Q25" s="185"/>
      <c r="R25" s="155"/>
      <c r="S25" s="191">
        <f>4100000-2120000</f>
        <v>1980000</v>
      </c>
      <c r="T25" s="155"/>
    </row>
    <row r="26" spans="1:23" s="169" customFormat="1" ht="12.75">
      <c r="A26" s="186"/>
      <c r="B26" s="206" t="s">
        <v>127</v>
      </c>
      <c r="C26" s="196"/>
      <c r="D26" s="180"/>
      <c r="E26" s="181"/>
      <c r="F26" s="182"/>
      <c r="G26" s="182"/>
      <c r="H26" s="183"/>
      <c r="I26" s="183"/>
      <c r="J26" s="183"/>
      <c r="K26" s="183"/>
      <c r="L26" s="183"/>
      <c r="M26" s="183"/>
      <c r="N26" s="183"/>
      <c r="O26" s="183"/>
      <c r="P26" s="184"/>
      <c r="Q26" s="185"/>
      <c r="R26" s="190">
        <f>SUM(E26:P26)</f>
        <v>0</v>
      </c>
      <c r="S26" s="199" t="e">
        <f>C26/C33*100</f>
        <v>#DIV/0!</v>
      </c>
      <c r="T26" s="155"/>
    </row>
    <row r="27" spans="1:23" s="169" customFormat="1" ht="12.75">
      <c r="A27" s="186"/>
      <c r="B27" s="206" t="s">
        <v>128</v>
      </c>
      <c r="C27" s="196">
        <v>7600000</v>
      </c>
      <c r="D27" s="197" t="s">
        <v>116</v>
      </c>
      <c r="E27" s="181"/>
      <c r="F27" s="181">
        <f>+(760000/$C$32)*100</f>
        <v>0.42788456124942287</v>
      </c>
      <c r="G27" s="181">
        <f t="shared" ref="G27:O27" si="1">+(760000/$C$32)*100</f>
        <v>0.42788456124942287</v>
      </c>
      <c r="H27" s="181">
        <f t="shared" si="1"/>
        <v>0.42788456124942287</v>
      </c>
      <c r="I27" s="181">
        <f t="shared" si="1"/>
        <v>0.42788456124942287</v>
      </c>
      <c r="J27" s="181">
        <f t="shared" si="1"/>
        <v>0.42788456124942287</v>
      </c>
      <c r="K27" s="181">
        <f t="shared" si="1"/>
        <v>0.42788456124942287</v>
      </c>
      <c r="L27" s="181">
        <f t="shared" si="1"/>
        <v>0.42788456124942287</v>
      </c>
      <c r="M27" s="181">
        <f t="shared" si="1"/>
        <v>0.42788456124942287</v>
      </c>
      <c r="N27" s="181">
        <f t="shared" si="1"/>
        <v>0.42788456124942287</v>
      </c>
      <c r="O27" s="181">
        <f t="shared" si="1"/>
        <v>0.42788456124942287</v>
      </c>
      <c r="P27" s="181"/>
      <c r="Q27" s="185"/>
      <c r="R27" s="190">
        <f>SUM(F27:P27)</f>
        <v>4.2788456124942273</v>
      </c>
      <c r="S27" s="190" t="e">
        <f>SUM(S16:S26)</f>
        <v>#DIV/0!</v>
      </c>
      <c r="T27" s="155"/>
    </row>
    <row r="28" spans="1:23" s="169" customFormat="1" ht="9.75" customHeight="1">
      <c r="A28" s="186"/>
      <c r="B28" s="206" t="s">
        <v>129</v>
      </c>
      <c r="C28" s="179"/>
      <c r="D28" s="180"/>
      <c r="E28" s="181"/>
      <c r="F28" s="182"/>
      <c r="G28" s="204"/>
      <c r="H28" s="183"/>
      <c r="I28" s="183"/>
      <c r="J28" s="183"/>
      <c r="K28" s="183"/>
      <c r="L28" s="183"/>
      <c r="M28" s="183"/>
      <c r="N28" s="183"/>
      <c r="O28" s="183"/>
      <c r="P28" s="184"/>
      <c r="Q28" s="185"/>
      <c r="R28" s="155"/>
      <c r="S28" s="155"/>
      <c r="T28" s="155"/>
    </row>
    <row r="29" spans="1:23" s="169" customFormat="1" ht="21.75" customHeight="1">
      <c r="A29" s="186"/>
      <c r="B29" s="206" t="s">
        <v>128</v>
      </c>
      <c r="C29" s="179"/>
      <c r="D29" s="180"/>
      <c r="E29" s="181"/>
      <c r="F29" s="182"/>
      <c r="G29" s="204"/>
      <c r="H29" s="183"/>
      <c r="I29" s="183"/>
      <c r="J29" s="183"/>
      <c r="K29" s="183"/>
      <c r="L29" s="183"/>
      <c r="M29" s="183"/>
      <c r="N29" s="183"/>
      <c r="O29" s="183"/>
      <c r="P29" s="184"/>
      <c r="Q29" s="185"/>
      <c r="R29" s="155"/>
      <c r="S29" s="155"/>
      <c r="T29" s="155"/>
    </row>
    <row r="30" spans="1:23" s="169" customFormat="1" ht="13.5" customHeight="1">
      <c r="A30" s="186"/>
      <c r="B30" s="207"/>
      <c r="C30" s="179"/>
      <c r="D30" s="180"/>
      <c r="E30" s="181"/>
      <c r="F30" s="182"/>
      <c r="G30" s="204"/>
      <c r="H30" s="183"/>
      <c r="I30" s="183"/>
      <c r="J30" s="183"/>
      <c r="K30" s="183"/>
      <c r="L30" s="183"/>
      <c r="M30" s="183"/>
      <c r="N30" s="183"/>
      <c r="O30" s="183"/>
      <c r="P30" s="184"/>
      <c r="Q30" s="185"/>
      <c r="R30" s="190">
        <f>+R27+R21+R13+R17</f>
        <v>95.069193437602038</v>
      </c>
      <c r="S30" s="155"/>
      <c r="T30" s="155"/>
    </row>
    <row r="31" spans="1:23" s="169" customFormat="1" ht="27.75" customHeight="1" thickBot="1">
      <c r="A31" s="186"/>
      <c r="B31" s="208" t="s">
        <v>130</v>
      </c>
      <c r="C31" s="179"/>
      <c r="D31" s="209"/>
      <c r="E31" s="181"/>
      <c r="F31" s="182"/>
      <c r="G31" s="182"/>
      <c r="H31" s="183"/>
      <c r="I31" s="183"/>
      <c r="J31" s="183"/>
      <c r="K31" s="183"/>
      <c r="L31" s="183"/>
      <c r="M31" s="183"/>
      <c r="N31" s="183"/>
      <c r="O31" s="183"/>
      <c r="P31" s="184"/>
      <c r="Q31" s="185"/>
      <c r="R31" s="155"/>
      <c r="S31" s="155"/>
      <c r="T31" s="155"/>
    </row>
    <row r="32" spans="1:23" s="169" customFormat="1" ht="12.75">
      <c r="A32" s="210"/>
      <c r="B32" s="211" t="s">
        <v>131</v>
      </c>
      <c r="C32" s="212">
        <f>C17+C21+C27+C13</f>
        <v>177618000</v>
      </c>
      <c r="D32" s="213">
        <f>SUM(E32:P32)</f>
        <v>99.999999999999972</v>
      </c>
      <c r="E32" s="214">
        <f>E17+E21+E27+E13</f>
        <v>0</v>
      </c>
      <c r="F32" s="214">
        <f t="shared" ref="F32:P32" si="2">F17+F21+F27+F13</f>
        <v>7.7824319607247006</v>
      </c>
      <c r="G32" s="214">
        <f t="shared" si="2"/>
        <v>11.723473972232544</v>
      </c>
      <c r="H32" s="214">
        <f t="shared" si="2"/>
        <v>7.7824319607247006</v>
      </c>
      <c r="I32" s="214">
        <f t="shared" si="2"/>
        <v>7.7824319607247006</v>
      </c>
      <c r="J32" s="214">
        <f t="shared" si="2"/>
        <v>7.7824319607247006</v>
      </c>
      <c r="K32" s="214">
        <f t="shared" si="2"/>
        <v>11.305723519012712</v>
      </c>
      <c r="L32" s="214">
        <f t="shared" si="2"/>
        <v>7.7824319607247006</v>
      </c>
      <c r="M32" s="214">
        <f t="shared" si="2"/>
        <v>7.7824319607247006</v>
      </c>
      <c r="N32" s="214">
        <f t="shared" si="2"/>
        <v>7.7824319607247006</v>
      </c>
      <c r="O32" s="214">
        <f t="shared" si="2"/>
        <v>7.7824319607247006</v>
      </c>
      <c r="P32" s="214">
        <f t="shared" si="2"/>
        <v>14.711346822957132</v>
      </c>
      <c r="Q32" s="215"/>
      <c r="R32" s="155"/>
      <c r="S32" s="155"/>
      <c r="T32" s="155"/>
    </row>
    <row r="33" spans="1:20" s="225" customFormat="1" ht="21" customHeight="1" thickBot="1">
      <c r="A33" s="216"/>
      <c r="B33" s="217" t="s">
        <v>132</v>
      </c>
      <c r="C33" s="218"/>
      <c r="D33" s="219"/>
      <c r="E33" s="220">
        <v>0</v>
      </c>
      <c r="F33" s="221">
        <v>7.7824319607247006</v>
      </c>
      <c r="G33" s="221">
        <v>19.505905932957244</v>
      </c>
      <c r="H33" s="222">
        <v>27.288337893681945</v>
      </c>
      <c r="I33" s="222">
        <v>35.070769854406649</v>
      </c>
      <c r="J33" s="222">
        <v>42.853201815131349</v>
      </c>
      <c r="K33" s="222">
        <v>54.158925334144058</v>
      </c>
      <c r="L33" s="222">
        <v>61.941357294868759</v>
      </c>
      <c r="M33" s="222">
        <v>69.723789255593459</v>
      </c>
      <c r="N33" s="222">
        <v>77.506221216318153</v>
      </c>
      <c r="O33" s="222">
        <v>85.288653177042846</v>
      </c>
      <c r="P33" s="223">
        <v>99.999999999999972</v>
      </c>
      <c r="Q33" s="224"/>
    </row>
    <row r="34" spans="1:20" s="225" customFormat="1" ht="21" customHeight="1" thickBot="1">
      <c r="A34" s="226"/>
      <c r="B34" s="217" t="s">
        <v>133</v>
      </c>
      <c r="C34" s="227"/>
      <c r="D34" s="228"/>
      <c r="E34" s="229">
        <v>0</v>
      </c>
      <c r="F34" s="230">
        <v>6.76</v>
      </c>
      <c r="G34" s="230">
        <v>16.66</v>
      </c>
      <c r="H34" s="229">
        <v>22.38</v>
      </c>
      <c r="I34" s="229">
        <v>29.65</v>
      </c>
      <c r="J34" s="229">
        <v>37.6</v>
      </c>
      <c r="K34" s="229">
        <v>52.07</v>
      </c>
      <c r="L34" s="229">
        <v>61.45</v>
      </c>
      <c r="M34" s="229">
        <v>68.55</v>
      </c>
      <c r="N34" s="229">
        <v>74.27</v>
      </c>
      <c r="O34" s="229">
        <v>80.540000000000006</v>
      </c>
      <c r="P34" s="229">
        <v>99.57</v>
      </c>
      <c r="Q34" s="231"/>
    </row>
    <row r="35" spans="1:20" s="169" customFormat="1" ht="12.75">
      <c r="A35" s="232"/>
      <c r="B35" s="169" t="s">
        <v>134</v>
      </c>
      <c r="C35" s="233"/>
      <c r="D35" s="234"/>
      <c r="E35" s="168"/>
      <c r="F35" s="168"/>
      <c r="G35" s="168"/>
      <c r="H35" s="161">
        <f>+H33-H34</f>
        <v>4.9083378936819457</v>
      </c>
      <c r="I35" s="161">
        <f>+I33-I34</f>
        <v>5.4207698544066503</v>
      </c>
      <c r="J35" s="160"/>
      <c r="K35" s="163"/>
      <c r="L35" s="163"/>
      <c r="M35" s="163"/>
      <c r="N35" s="163"/>
      <c r="O35" s="163"/>
      <c r="P35" s="163"/>
      <c r="Q35" s="155"/>
      <c r="R35" s="155"/>
      <c r="S35" s="155"/>
      <c r="T35" s="155"/>
    </row>
    <row r="36" spans="1:20" s="169" customFormat="1" ht="12.75">
      <c r="A36" s="232"/>
      <c r="B36" s="169" t="s">
        <v>135</v>
      </c>
      <c r="C36" s="233"/>
      <c r="D36" s="234"/>
      <c r="E36" s="168">
        <v>0</v>
      </c>
      <c r="F36" s="168">
        <v>7.7824319607247006</v>
      </c>
      <c r="G36" s="168">
        <v>19.505905932957244</v>
      </c>
      <c r="H36" s="161">
        <v>27.288337893681945</v>
      </c>
      <c r="I36" s="160">
        <v>35.070769854406649</v>
      </c>
      <c r="J36" s="160">
        <v>42.853201815131349</v>
      </c>
      <c r="K36" s="163">
        <v>54.158925334144058</v>
      </c>
      <c r="L36" s="163">
        <v>61.941357294868759</v>
      </c>
      <c r="M36" s="163">
        <v>69.723789255593459</v>
      </c>
      <c r="N36" s="163">
        <v>77.506221216318153</v>
      </c>
      <c r="O36" s="163">
        <v>85.288653177042846</v>
      </c>
      <c r="P36" s="163">
        <v>99.999999999999972</v>
      </c>
      <c r="Q36" s="155"/>
      <c r="R36" s="155"/>
      <c r="S36" s="155"/>
      <c r="T36" s="155"/>
    </row>
    <row r="37" spans="1:20">
      <c r="B37" s="235" t="s">
        <v>136</v>
      </c>
      <c r="E37" s="152">
        <v>2.4</v>
      </c>
      <c r="F37" s="152">
        <v>10.37</v>
      </c>
      <c r="G37" s="152">
        <v>19.979999999999997</v>
      </c>
      <c r="H37" s="153">
        <v>30.58</v>
      </c>
      <c r="I37" s="153">
        <v>38.549999999999997</v>
      </c>
      <c r="J37" s="153">
        <v>46.519999999999996</v>
      </c>
      <c r="K37" s="153">
        <v>57.769999999999996</v>
      </c>
      <c r="L37" s="153">
        <v>65.740000000000009</v>
      </c>
      <c r="M37" s="153">
        <v>73.710000000000008</v>
      </c>
      <c r="N37" s="153">
        <v>81.680000000000007</v>
      </c>
      <c r="O37" s="153">
        <v>89.660000000000011</v>
      </c>
      <c r="P37" s="153">
        <v>100</v>
      </c>
    </row>
    <row r="38" spans="1:20">
      <c r="C38" s="237" t="e">
        <f>#REF!/D33*C33</f>
        <v>#REF!</v>
      </c>
      <c r="E38" s="152">
        <f>+(E32*$C$32)/100</f>
        <v>0</v>
      </c>
      <c r="F38" s="238">
        <f t="shared" ref="F38:O38" si="3">+(F32*$C$32)/100</f>
        <v>13822999.999999998</v>
      </c>
      <c r="G38" s="238">
        <f t="shared" si="3"/>
        <v>20823000</v>
      </c>
      <c r="H38" s="238">
        <f t="shared" si="3"/>
        <v>13822999.999999998</v>
      </c>
      <c r="I38" s="238">
        <f t="shared" si="3"/>
        <v>13822999.999999998</v>
      </c>
      <c r="J38" s="238">
        <f t="shared" si="3"/>
        <v>13822999.999999998</v>
      </c>
      <c r="K38" s="238">
        <f t="shared" si="3"/>
        <v>20081000</v>
      </c>
      <c r="L38" s="238">
        <f t="shared" si="3"/>
        <v>13822999.999999998</v>
      </c>
      <c r="M38" s="238">
        <f t="shared" si="3"/>
        <v>13822999.999999998</v>
      </c>
      <c r="N38" s="238">
        <f t="shared" si="3"/>
        <v>13822999.999999998</v>
      </c>
      <c r="O38" s="238">
        <f t="shared" si="3"/>
        <v>13822999.999999998</v>
      </c>
      <c r="P38" s="238">
        <f>+(P32*$C$32)/100</f>
        <v>26130000</v>
      </c>
      <c r="Q38" s="239">
        <f>SUM(E38:P38)</f>
        <v>177618000</v>
      </c>
    </row>
    <row r="39" spans="1:20">
      <c r="C39" s="149"/>
      <c r="F39" s="152">
        <v>8680000</v>
      </c>
      <c r="G39" s="238">
        <v>8680000</v>
      </c>
      <c r="H39" s="238">
        <v>8680000</v>
      </c>
      <c r="I39" s="238">
        <f>8680000+8490000</f>
        <v>17170000</v>
      </c>
      <c r="J39" s="238">
        <v>8680000</v>
      </c>
      <c r="K39" s="238">
        <v>8680000</v>
      </c>
      <c r="L39" s="238">
        <v>8680000</v>
      </c>
      <c r="M39" s="238">
        <v>8680000</v>
      </c>
      <c r="N39" s="238">
        <f>8680000+9270000</f>
        <v>17950000</v>
      </c>
      <c r="O39" s="238">
        <v>8680000</v>
      </c>
      <c r="P39" s="238">
        <v>17360000</v>
      </c>
      <c r="Q39" s="239">
        <f>SUM(E39:P39)</f>
        <v>121920000</v>
      </c>
    </row>
    <row r="40" spans="1:20">
      <c r="C40" s="149"/>
      <c r="G40" s="152">
        <v>4200000</v>
      </c>
      <c r="Q40" s="239">
        <f>SUM(E40:P40)</f>
        <v>4200000</v>
      </c>
    </row>
    <row r="41" spans="1:20">
      <c r="C41" s="149"/>
      <c r="H41" s="153">
        <v>2000000</v>
      </c>
      <c r="Q41" s="239">
        <f>SUM(E41:P41)</f>
        <v>2000000</v>
      </c>
    </row>
    <row r="42" spans="1:20">
      <c r="C42" s="149"/>
      <c r="F42" s="152">
        <v>1450000</v>
      </c>
      <c r="G42" s="152">
        <v>1590000</v>
      </c>
      <c r="H42" s="153">
        <v>1450000</v>
      </c>
      <c r="I42" s="153">
        <v>1590000</v>
      </c>
      <c r="J42" s="153">
        <v>1980000</v>
      </c>
      <c r="K42" s="153">
        <v>2120000</v>
      </c>
      <c r="L42" s="153">
        <v>2510000</v>
      </c>
      <c r="M42" s="153">
        <v>2510000</v>
      </c>
      <c r="N42" s="153">
        <v>2510000</v>
      </c>
      <c r="O42" s="153">
        <v>3040000</v>
      </c>
      <c r="P42" s="153">
        <v>1980000</v>
      </c>
      <c r="Q42" s="239">
        <f>SUM(E42:P42)</f>
        <v>22730000</v>
      </c>
    </row>
    <row r="46" spans="1:20">
      <c r="C46" s="240">
        <v>10505817000</v>
      </c>
    </row>
    <row r="47" spans="1:20">
      <c r="C47" s="241">
        <f>C33/C46*100</f>
        <v>0</v>
      </c>
    </row>
    <row r="48" spans="1:20">
      <c r="C48" s="242">
        <v>12820</v>
      </c>
      <c r="F48" s="152">
        <v>12820</v>
      </c>
    </row>
    <row r="49" spans="3:8">
      <c r="C49" s="243" t="e">
        <f>C46/C33*100</f>
        <v>#DIV/0!</v>
      </c>
      <c r="F49" s="244" t="e">
        <f>F48/C16*100</f>
        <v>#DIV/0!</v>
      </c>
    </row>
    <row r="50" spans="3:8">
      <c r="F50" s="244">
        <f>SUM(E16:P16)</f>
        <v>0</v>
      </c>
      <c r="G50" s="244" t="e">
        <f>C16/C33*100</f>
        <v>#DIV/0!</v>
      </c>
      <c r="H50" s="245" t="e">
        <f>G50-F50</f>
        <v>#DIV/0!</v>
      </c>
    </row>
    <row r="51" spans="3:8">
      <c r="F51" s="244">
        <f>SUM(E20:P20)</f>
        <v>0</v>
      </c>
      <c r="G51" s="244" t="e">
        <f>C20/C33*100</f>
        <v>#DIV/0!</v>
      </c>
      <c r="H51" s="245" t="e">
        <f>G51-F51</f>
        <v>#DIV/0!</v>
      </c>
    </row>
    <row r="52" spans="3:8">
      <c r="F52" s="244">
        <f>SUM(E26:P26)</f>
        <v>0</v>
      </c>
      <c r="G52" s="244" t="e">
        <f>C26/C33*100</f>
        <v>#DIV/0!</v>
      </c>
      <c r="H52" s="245" t="e">
        <f>G52-F52</f>
        <v>#DIV/0!</v>
      </c>
    </row>
    <row r="53" spans="3:8">
      <c r="F53" s="152">
        <f>SUM(F50:F52)</f>
        <v>0</v>
      </c>
      <c r="G53" s="152" t="e">
        <f>SUM(G50:G52)</f>
        <v>#DIV/0!</v>
      </c>
    </row>
  </sheetData>
  <mergeCells count="10">
    <mergeCell ref="A2:Q2"/>
    <mergeCell ref="A3:Q3"/>
    <mergeCell ref="A4:Q4"/>
    <mergeCell ref="A5:Q5"/>
    <mergeCell ref="A6:Q6"/>
    <mergeCell ref="A9:A10"/>
    <mergeCell ref="B9:B10"/>
    <mergeCell ref="C9:D9"/>
    <mergeCell ref="E9:P9"/>
    <mergeCell ref="Q9:Q10"/>
  </mergeCells>
  <pageMargins left="0.78740157480314998" right="0" top="0.98425196850393704" bottom="0.196850393700787" header="0.31496062992126" footer="0.31496062992126"/>
  <pageSetup paperSize="9" scale="6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topLeftCell="A7" zoomScale="86" zoomScaleSheetLayoutView="86" workbookViewId="0">
      <selection activeCell="D33" sqref="D33"/>
    </sheetView>
  </sheetViews>
  <sheetFormatPr defaultColWidth="9" defaultRowHeight="15.75"/>
  <cols>
    <col min="1" max="1" width="5" style="3" customWidth="1"/>
    <col min="2" max="2" width="6.28515625" style="11" customWidth="1"/>
    <col min="3" max="3" width="37.7109375" style="12" customWidth="1"/>
    <col min="4" max="4" width="13.5703125" style="3" customWidth="1"/>
    <col min="5" max="5" width="11.85546875" style="3" customWidth="1"/>
    <col min="6" max="6" width="12" style="3" customWidth="1"/>
    <col min="7" max="7" width="12.85546875" style="1" customWidth="1"/>
    <col min="8" max="8" width="8.42578125" style="1" customWidth="1"/>
    <col min="9" max="9" width="12.7109375" style="1" customWidth="1"/>
    <col min="10" max="10" width="8" style="4" customWidth="1"/>
    <col min="11" max="11" width="11.7109375" style="3" customWidth="1"/>
    <col min="12" max="13" width="13.140625" style="3" customWidth="1"/>
    <col min="14" max="14" width="12.28515625" style="3" customWidth="1"/>
    <col min="15" max="15" width="12.42578125" style="1" customWidth="1"/>
    <col min="16" max="16" width="15.5703125" style="1" customWidth="1"/>
    <col min="17" max="16384" width="9" style="1"/>
  </cols>
  <sheetData>
    <row r="1" spans="1:17" ht="18">
      <c r="A1" s="280" t="s">
        <v>85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7">
      <c r="A2" s="281" t="s">
        <v>83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7">
      <c r="A3" s="281" t="s">
        <v>91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7">
      <c r="A4" s="46"/>
      <c r="B4" s="46"/>
      <c r="C4" s="46"/>
      <c r="D4" s="46"/>
      <c r="E4" s="123"/>
      <c r="F4" s="123"/>
      <c r="G4" s="46"/>
      <c r="H4" s="116"/>
      <c r="I4" s="50"/>
      <c r="J4" s="46"/>
      <c r="K4" s="50"/>
      <c r="L4" s="50"/>
      <c r="M4" s="123"/>
      <c r="N4" s="50"/>
    </row>
    <row r="5" spans="1:17" s="47" customFormat="1" hidden="1">
      <c r="A5" s="65" t="s">
        <v>51</v>
      </c>
      <c r="B5" s="45"/>
      <c r="C5" s="45"/>
      <c r="D5" s="65" t="s">
        <v>58</v>
      </c>
      <c r="E5" s="65"/>
      <c r="F5" s="65"/>
      <c r="G5" s="45"/>
      <c r="H5" s="45"/>
      <c r="I5" s="45"/>
      <c r="J5" s="45"/>
      <c r="K5" s="45"/>
      <c r="L5" s="45"/>
      <c r="M5" s="45"/>
      <c r="N5" s="45"/>
    </row>
    <row r="6" spans="1:17" ht="6.75" customHeight="1">
      <c r="O6" s="3"/>
      <c r="P6" s="3"/>
    </row>
    <row r="7" spans="1:17" ht="21.75" customHeight="1">
      <c r="A7" s="285" t="s">
        <v>1</v>
      </c>
      <c r="B7" s="285" t="s">
        <v>84</v>
      </c>
      <c r="C7" s="285"/>
      <c r="D7" s="277" t="s">
        <v>86</v>
      </c>
      <c r="E7" s="278" t="s">
        <v>81</v>
      </c>
      <c r="F7" s="279"/>
      <c r="G7" s="262" t="s">
        <v>14</v>
      </c>
      <c r="H7" s="263"/>
      <c r="I7" s="263"/>
      <c r="J7" s="264"/>
      <c r="K7" s="277" t="s">
        <v>47</v>
      </c>
      <c r="L7" s="277"/>
      <c r="M7" s="282" t="s">
        <v>20</v>
      </c>
      <c r="N7" s="282" t="s">
        <v>82</v>
      </c>
      <c r="O7" s="3"/>
      <c r="P7" s="3"/>
    </row>
    <row r="8" spans="1:17" ht="22.5" customHeight="1">
      <c r="A8" s="285"/>
      <c r="B8" s="285"/>
      <c r="C8" s="285"/>
      <c r="D8" s="277"/>
      <c r="E8" s="282" t="s">
        <v>87</v>
      </c>
      <c r="F8" s="282" t="s">
        <v>88</v>
      </c>
      <c r="G8" s="265"/>
      <c r="H8" s="266"/>
      <c r="I8" s="266"/>
      <c r="J8" s="267"/>
      <c r="K8" s="277"/>
      <c r="L8" s="277"/>
      <c r="M8" s="283"/>
      <c r="N8" s="283"/>
      <c r="O8" s="3"/>
      <c r="P8" s="3"/>
    </row>
    <row r="9" spans="1:17" ht="18" customHeight="1">
      <c r="A9" s="285"/>
      <c r="B9" s="285"/>
      <c r="C9" s="285"/>
      <c r="D9" s="277"/>
      <c r="E9" s="283"/>
      <c r="F9" s="283"/>
      <c r="G9" s="278" t="s">
        <v>15</v>
      </c>
      <c r="H9" s="279"/>
      <c r="I9" s="278" t="s">
        <v>0</v>
      </c>
      <c r="J9" s="279"/>
      <c r="K9" s="277" t="s">
        <v>14</v>
      </c>
      <c r="L9" s="277" t="s">
        <v>81</v>
      </c>
      <c r="M9" s="283"/>
      <c r="N9" s="283"/>
      <c r="O9" s="3"/>
      <c r="P9" s="3"/>
    </row>
    <row r="10" spans="1:17" s="5" customFormat="1" ht="22.5" customHeight="1">
      <c r="A10" s="285"/>
      <c r="B10" s="285"/>
      <c r="C10" s="285"/>
      <c r="D10" s="277"/>
      <c r="E10" s="284"/>
      <c r="F10" s="284"/>
      <c r="G10" s="49" t="s">
        <v>45</v>
      </c>
      <c r="H10" s="117" t="s">
        <v>46</v>
      </c>
      <c r="I10" s="49" t="s">
        <v>45</v>
      </c>
      <c r="J10" s="49" t="s">
        <v>46</v>
      </c>
      <c r="K10" s="277"/>
      <c r="L10" s="277"/>
      <c r="M10" s="284"/>
      <c r="N10" s="284"/>
      <c r="O10" s="6" t="s">
        <v>90</v>
      </c>
      <c r="P10" s="6"/>
      <c r="Q10" s="6" t="s">
        <v>89</v>
      </c>
    </row>
    <row r="11" spans="1:17" s="5" customFormat="1" ht="12.75" customHeight="1" thickBot="1">
      <c r="A11" s="62" t="s">
        <v>35</v>
      </c>
      <c r="B11" s="275" t="s">
        <v>36</v>
      </c>
      <c r="C11" s="276"/>
      <c r="D11" s="63" t="s">
        <v>37</v>
      </c>
      <c r="E11" s="63" t="s">
        <v>38</v>
      </c>
      <c r="F11" s="63" t="s">
        <v>39</v>
      </c>
      <c r="G11" s="63" t="s">
        <v>40</v>
      </c>
      <c r="H11" s="63" t="s">
        <v>41</v>
      </c>
      <c r="I11" s="63" t="s">
        <v>42</v>
      </c>
      <c r="J11" s="63" t="s">
        <v>43</v>
      </c>
      <c r="K11" s="63" t="s">
        <v>48</v>
      </c>
      <c r="L11" s="63" t="s">
        <v>49</v>
      </c>
      <c r="M11" s="63" t="s">
        <v>79</v>
      </c>
      <c r="N11" s="63" t="s">
        <v>80</v>
      </c>
      <c r="O11" s="6"/>
      <c r="P11" s="6"/>
    </row>
    <row r="12" spans="1:17" s="7" customFormat="1" ht="4.5" hidden="1" customHeight="1" thickTop="1">
      <c r="A12" s="52" t="s">
        <v>9</v>
      </c>
      <c r="B12" s="53" t="s">
        <v>7</v>
      </c>
      <c r="C12" s="54"/>
      <c r="D12" s="55"/>
      <c r="E12" s="56"/>
      <c r="F12" s="52"/>
      <c r="G12" s="52"/>
      <c r="H12" s="52"/>
      <c r="I12" s="52"/>
      <c r="J12" s="56"/>
      <c r="K12" s="52"/>
      <c r="L12" s="52"/>
      <c r="M12" s="55"/>
      <c r="N12" s="52"/>
      <c r="O12" s="8"/>
      <c r="P12" s="8"/>
    </row>
    <row r="13" spans="1:17" s="9" customFormat="1" ht="8.25" hidden="1" customHeight="1">
      <c r="A13" s="40"/>
      <c r="B13" s="57" t="s">
        <v>10</v>
      </c>
      <c r="C13" s="21" t="s">
        <v>69</v>
      </c>
      <c r="D13" s="18" t="s">
        <v>73</v>
      </c>
      <c r="E13" s="36"/>
      <c r="F13" s="22"/>
      <c r="G13" s="22"/>
      <c r="H13" s="22"/>
      <c r="I13" s="22"/>
      <c r="J13" s="36"/>
      <c r="K13" s="22"/>
      <c r="L13" s="22"/>
      <c r="M13" s="18" t="s">
        <v>71</v>
      </c>
      <c r="N13" s="22"/>
      <c r="O13" s="8"/>
      <c r="P13" s="8"/>
    </row>
    <row r="14" spans="1:17" s="9" customFormat="1" ht="11.25" hidden="1" customHeight="1">
      <c r="A14" s="48"/>
      <c r="B14" s="57" t="s">
        <v>11</v>
      </c>
      <c r="C14" s="21" t="s">
        <v>67</v>
      </c>
      <c r="D14" s="13" t="s">
        <v>73</v>
      </c>
      <c r="E14" s="73"/>
      <c r="F14" s="72"/>
      <c r="G14" s="72"/>
      <c r="H14" s="72"/>
      <c r="I14" s="72"/>
      <c r="J14" s="73"/>
      <c r="K14" s="72"/>
      <c r="L14" s="72"/>
      <c r="M14" s="13" t="s">
        <v>71</v>
      </c>
      <c r="N14" s="72"/>
      <c r="O14" s="8"/>
      <c r="P14" s="8"/>
    </row>
    <row r="15" spans="1:17" s="9" customFormat="1" ht="18" hidden="1" customHeight="1">
      <c r="A15" s="41"/>
      <c r="B15" s="58"/>
      <c r="C15" s="19" t="s">
        <v>68</v>
      </c>
      <c r="D15" s="20"/>
      <c r="E15" s="75"/>
      <c r="F15" s="74"/>
      <c r="G15" s="74"/>
      <c r="H15" s="74"/>
      <c r="I15" s="74"/>
      <c r="J15" s="75"/>
      <c r="K15" s="74"/>
      <c r="L15" s="74"/>
      <c r="M15" s="20"/>
      <c r="N15" s="74"/>
      <c r="O15" s="8"/>
      <c r="P15" s="8"/>
    </row>
    <row r="16" spans="1:17" s="10" customFormat="1" ht="18" customHeight="1" thickTop="1">
      <c r="A16" s="25" t="s">
        <v>9</v>
      </c>
      <c r="B16" s="23" t="s">
        <v>8</v>
      </c>
      <c r="C16" s="26"/>
      <c r="D16" s="24"/>
      <c r="E16" s="76"/>
      <c r="F16" s="71"/>
      <c r="G16" s="71"/>
      <c r="H16" s="71"/>
      <c r="I16" s="71"/>
      <c r="J16" s="76"/>
      <c r="K16" s="71"/>
      <c r="L16" s="71"/>
      <c r="M16" s="24"/>
      <c r="N16" s="71"/>
      <c r="O16" s="7"/>
      <c r="P16" s="7"/>
    </row>
    <row r="17" spans="1:17" s="9" customFormat="1" ht="21.75" customHeight="1">
      <c r="A17" s="27"/>
      <c r="B17" s="59" t="s">
        <v>10</v>
      </c>
      <c r="C17" s="110" t="s">
        <v>72</v>
      </c>
      <c r="D17" s="115"/>
      <c r="E17" s="136"/>
      <c r="F17" s="137"/>
      <c r="G17" s="137"/>
      <c r="H17" s="137"/>
      <c r="I17" s="142"/>
      <c r="J17" s="143"/>
      <c r="K17" s="142"/>
      <c r="L17" s="142"/>
      <c r="M17" s="115"/>
      <c r="N17" s="137"/>
      <c r="O17" s="8"/>
      <c r="P17" s="120">
        <v>7.6071731675510081</v>
      </c>
    </row>
    <row r="18" spans="1:17" s="9" customFormat="1" ht="18" customHeight="1">
      <c r="A18" s="40"/>
      <c r="B18" s="57"/>
      <c r="C18" s="21" t="s">
        <v>76</v>
      </c>
      <c r="D18" s="132">
        <f>+Sheet1!M11</f>
        <v>177618000</v>
      </c>
      <c r="E18" s="119">
        <v>100</v>
      </c>
      <c r="F18" s="119">
        <v>100</v>
      </c>
      <c r="G18" s="132">
        <v>177618000</v>
      </c>
      <c r="H18" s="135">
        <f>(G18/$D$28)*100</f>
        <v>100</v>
      </c>
      <c r="I18" s="144">
        <v>176863100</v>
      </c>
      <c r="J18" s="145">
        <f>(I18/$D$28)*100</f>
        <v>99.574986769358958</v>
      </c>
      <c r="K18" s="146">
        <f>J18-H18</f>
        <v>-0.42501323064104213</v>
      </c>
      <c r="L18" s="146">
        <f>F18-E18</f>
        <v>0</v>
      </c>
      <c r="M18" s="138" t="s">
        <v>71</v>
      </c>
      <c r="N18" s="114" t="s">
        <v>70</v>
      </c>
      <c r="O18" s="70">
        <f>+G18/D28*100</f>
        <v>100</v>
      </c>
      <c r="P18" s="121"/>
      <c r="Q18" s="121">
        <f>+G18/D18*100</f>
        <v>100</v>
      </c>
    </row>
    <row r="19" spans="1:17" s="9" customFormat="1" ht="18" customHeight="1">
      <c r="A19" s="40"/>
      <c r="B19" s="57"/>
      <c r="C19" s="21"/>
      <c r="D19" s="131"/>
      <c r="E19" s="113"/>
      <c r="F19" s="113"/>
      <c r="G19" s="131"/>
      <c r="H19" s="134"/>
      <c r="I19" s="147"/>
      <c r="J19" s="93"/>
      <c r="K19" s="146"/>
      <c r="L19" s="146"/>
      <c r="M19" s="139"/>
      <c r="N19" s="112"/>
      <c r="O19" s="70"/>
      <c r="P19" s="121">
        <v>11.133957547028775</v>
      </c>
    </row>
    <row r="20" spans="1:17" s="9" customFormat="1" ht="16.5" customHeight="1">
      <c r="A20" s="16"/>
      <c r="B20" s="61"/>
      <c r="C20" s="14"/>
      <c r="D20" s="124"/>
      <c r="E20" s="90"/>
      <c r="F20" s="83"/>
      <c r="G20" s="99"/>
      <c r="H20" s="99"/>
      <c r="I20" s="99"/>
      <c r="J20" s="90"/>
      <c r="K20" s="83"/>
      <c r="L20" s="83"/>
      <c r="M20" s="22"/>
      <c r="N20" s="83"/>
      <c r="O20" s="91"/>
      <c r="P20" s="122"/>
      <c r="Q20" s="91"/>
    </row>
    <row r="21" spans="1:17" s="9" customFormat="1" ht="2.25" hidden="1" customHeight="1">
      <c r="A21" s="16"/>
      <c r="B21" s="60"/>
      <c r="C21" s="14"/>
      <c r="D21" s="125"/>
      <c r="E21" s="90"/>
      <c r="F21" s="83"/>
      <c r="G21" s="108"/>
      <c r="H21" s="108"/>
      <c r="I21" s="108"/>
      <c r="J21" s="93"/>
      <c r="K21" s="83"/>
      <c r="L21" s="83"/>
      <c r="M21" s="15"/>
      <c r="N21" s="83"/>
      <c r="O21" s="91"/>
      <c r="P21" s="122"/>
      <c r="Q21" s="91"/>
    </row>
    <row r="22" spans="1:17" s="9" customFormat="1" ht="1.5" hidden="1" customHeight="1">
      <c r="A22" s="66"/>
      <c r="B22" s="67"/>
      <c r="C22" s="68"/>
      <c r="D22" s="126"/>
      <c r="E22" s="95"/>
      <c r="F22" s="85"/>
      <c r="G22" s="94"/>
      <c r="H22" s="94"/>
      <c r="I22" s="94"/>
      <c r="J22" s="95"/>
      <c r="K22" s="85"/>
      <c r="L22" s="85"/>
      <c r="M22" s="69"/>
      <c r="N22" s="85"/>
      <c r="O22" s="91"/>
      <c r="P22" s="122">
        <v>1.2040378392178239</v>
      </c>
      <c r="Q22" s="91"/>
    </row>
    <row r="23" spans="1:17" s="10" customFormat="1" ht="18" hidden="1" customHeight="1">
      <c r="A23" s="32" t="s">
        <v>12</v>
      </c>
      <c r="B23" s="33" t="s">
        <v>13</v>
      </c>
      <c r="C23" s="34"/>
      <c r="D23" s="127"/>
      <c r="E23" s="97"/>
      <c r="F23" s="86"/>
      <c r="G23" s="96"/>
      <c r="H23" s="96"/>
      <c r="I23" s="96"/>
      <c r="J23" s="97"/>
      <c r="K23" s="86"/>
      <c r="L23" s="86"/>
      <c r="M23" s="35"/>
      <c r="N23" s="86"/>
      <c r="O23" s="98"/>
      <c r="P23" s="98">
        <v>46.817407144187847</v>
      </c>
      <c r="Q23" s="98"/>
    </row>
    <row r="24" spans="1:17" s="9" customFormat="1" ht="18" hidden="1" customHeight="1">
      <c r="A24" s="42" t="s">
        <v>2</v>
      </c>
      <c r="B24" s="37" t="s">
        <v>16</v>
      </c>
      <c r="C24" s="28"/>
      <c r="D24" s="128"/>
      <c r="E24" s="100"/>
      <c r="F24" s="87"/>
      <c r="G24" s="99"/>
      <c r="H24" s="99"/>
      <c r="I24" s="99"/>
      <c r="J24" s="100"/>
      <c r="K24" s="87"/>
      <c r="L24" s="87"/>
      <c r="M24" s="29" t="s">
        <v>71</v>
      </c>
      <c r="N24" s="87"/>
      <c r="O24" s="91"/>
      <c r="P24" s="91"/>
      <c r="Q24" s="91"/>
    </row>
    <row r="25" spans="1:17" s="9" customFormat="1" ht="18" hidden="1" customHeight="1">
      <c r="A25" s="43" t="s">
        <v>3</v>
      </c>
      <c r="B25" s="38" t="s">
        <v>17</v>
      </c>
      <c r="C25" s="17"/>
      <c r="D25" s="129"/>
      <c r="E25" s="101"/>
      <c r="F25" s="84"/>
      <c r="G25" s="92"/>
      <c r="H25" s="92"/>
      <c r="I25" s="92"/>
      <c r="J25" s="101"/>
      <c r="K25" s="84"/>
      <c r="L25" s="84"/>
      <c r="M25" s="29" t="s">
        <v>71</v>
      </c>
      <c r="N25" s="84"/>
      <c r="O25" s="91"/>
      <c r="P25" s="91"/>
      <c r="Q25" s="91"/>
    </row>
    <row r="26" spans="1:17" s="9" customFormat="1" ht="18" hidden="1" customHeight="1">
      <c r="A26" s="43" t="s">
        <v>4</v>
      </c>
      <c r="B26" s="38" t="s">
        <v>18</v>
      </c>
      <c r="C26" s="17"/>
      <c r="D26" s="129"/>
      <c r="E26" s="101"/>
      <c r="F26" s="84"/>
      <c r="G26" s="92"/>
      <c r="H26" s="92"/>
      <c r="I26" s="92"/>
      <c r="J26" s="101"/>
      <c r="K26" s="84"/>
      <c r="L26" s="84"/>
      <c r="M26" s="29" t="s">
        <v>71</v>
      </c>
      <c r="N26" s="84"/>
      <c r="O26" s="91"/>
      <c r="P26" s="91"/>
      <c r="Q26" s="91"/>
    </row>
    <row r="27" spans="1:17" s="9" customFormat="1" ht="18" hidden="1" customHeight="1">
      <c r="A27" s="44" t="s">
        <v>5</v>
      </c>
      <c r="B27" s="39" t="s">
        <v>19</v>
      </c>
      <c r="C27" s="30"/>
      <c r="D27" s="130"/>
      <c r="E27" s="103"/>
      <c r="F27" s="88"/>
      <c r="G27" s="102"/>
      <c r="H27" s="102"/>
      <c r="I27" s="102"/>
      <c r="J27" s="103"/>
      <c r="K27" s="88"/>
      <c r="L27" s="88"/>
      <c r="M27" s="29" t="s">
        <v>71</v>
      </c>
      <c r="N27" s="88"/>
      <c r="O27" s="91"/>
      <c r="P27" s="91"/>
      <c r="Q27" s="91"/>
    </row>
    <row r="28" spans="1:17" s="10" customFormat="1" ht="23.25" customHeight="1">
      <c r="A28" s="272" t="s">
        <v>6</v>
      </c>
      <c r="B28" s="273"/>
      <c r="C28" s="274"/>
      <c r="D28" s="133">
        <f t="shared" ref="D28:J28" si="0">SUM(D18:D19)</f>
        <v>177618000</v>
      </c>
      <c r="E28" s="104">
        <f t="shared" si="0"/>
        <v>100</v>
      </c>
      <c r="F28" s="89">
        <f t="shared" si="0"/>
        <v>100</v>
      </c>
      <c r="G28" s="109">
        <f t="shared" si="0"/>
        <v>177618000</v>
      </c>
      <c r="H28" s="104">
        <f t="shared" si="0"/>
        <v>100</v>
      </c>
      <c r="I28" s="109">
        <f t="shared" si="0"/>
        <v>176863100</v>
      </c>
      <c r="J28" s="104">
        <f t="shared" si="0"/>
        <v>99.574986769358958</v>
      </c>
      <c r="K28" s="148">
        <f>J28-H28</f>
        <v>-0.42501323064104213</v>
      </c>
      <c r="L28" s="148">
        <f>F28-E28</f>
        <v>0</v>
      </c>
      <c r="M28" s="31"/>
      <c r="N28" s="89"/>
      <c r="O28" s="70">
        <f>G28/D28*100</f>
        <v>100</v>
      </c>
      <c r="P28" s="98"/>
      <c r="Q28" s="98"/>
    </row>
    <row r="29" spans="1:17">
      <c r="G29" s="105"/>
      <c r="H29" s="105"/>
      <c r="I29" s="105"/>
      <c r="J29" s="105"/>
      <c r="K29" s="106"/>
      <c r="L29" s="106"/>
      <c r="N29" s="106"/>
      <c r="O29" s="107"/>
      <c r="P29" s="107"/>
      <c r="Q29" s="107"/>
    </row>
    <row r="30" spans="1:17">
      <c r="C30" s="271" t="s">
        <v>61</v>
      </c>
      <c r="D30" s="271"/>
      <c r="E30" s="271"/>
      <c r="F30" s="271"/>
      <c r="K30" s="105" t="s">
        <v>141</v>
      </c>
      <c r="L30" s="105"/>
      <c r="N30" s="105"/>
      <c r="O30" s="107"/>
      <c r="P30" s="107"/>
      <c r="Q30" s="107"/>
    </row>
    <row r="31" spans="1:17">
      <c r="C31" s="271" t="s">
        <v>62</v>
      </c>
      <c r="D31" s="271"/>
      <c r="E31" s="271"/>
      <c r="F31" s="271"/>
      <c r="K31" s="105"/>
      <c r="L31" s="105" t="s">
        <v>21</v>
      </c>
      <c r="N31" s="105"/>
      <c r="O31" s="107"/>
      <c r="P31" s="107"/>
      <c r="Q31" s="107"/>
    </row>
    <row r="32" spans="1:17">
      <c r="C32" s="77"/>
      <c r="D32" s="77"/>
      <c r="E32" s="78"/>
      <c r="F32" s="77"/>
      <c r="K32" s="77"/>
      <c r="L32" s="78"/>
      <c r="N32" s="77"/>
    </row>
    <row r="33" spans="1:14" ht="27" customHeight="1">
      <c r="C33" s="77"/>
      <c r="D33" s="77"/>
      <c r="E33" s="78"/>
      <c r="F33" s="77"/>
      <c r="K33" s="77"/>
      <c r="L33" s="78"/>
      <c r="N33" s="77"/>
    </row>
    <row r="34" spans="1:14">
      <c r="C34" s="268" t="s">
        <v>77</v>
      </c>
      <c r="D34" s="268"/>
      <c r="E34" s="269"/>
      <c r="F34" s="269"/>
      <c r="K34" s="79"/>
      <c r="L34" s="118" t="s">
        <v>74</v>
      </c>
      <c r="N34" s="79"/>
    </row>
    <row r="35" spans="1:14">
      <c r="C35" s="270" t="s">
        <v>78</v>
      </c>
      <c r="D35" s="270"/>
      <c r="E35" s="270"/>
      <c r="F35" s="270"/>
      <c r="K35" s="47"/>
      <c r="L35" s="80" t="s">
        <v>75</v>
      </c>
      <c r="N35" s="47"/>
    </row>
    <row r="36" spans="1:14">
      <c r="A36" s="51" t="s">
        <v>32</v>
      </c>
      <c r="G36" s="47"/>
      <c r="H36" s="47"/>
      <c r="I36" s="47"/>
      <c r="J36" s="81"/>
      <c r="K36" s="82"/>
      <c r="L36" s="82"/>
      <c r="M36" s="82"/>
      <c r="N36" s="82"/>
    </row>
    <row r="37" spans="1:14">
      <c r="A37" s="2" t="s">
        <v>33</v>
      </c>
      <c r="C37" s="1" t="s">
        <v>31</v>
      </c>
      <c r="D37" s="11"/>
      <c r="E37" s="11"/>
      <c r="F37" s="11"/>
      <c r="G37" s="47"/>
      <c r="H37" s="47"/>
      <c r="I37" s="111"/>
      <c r="J37" s="81"/>
      <c r="K37" s="82"/>
      <c r="L37" s="82"/>
      <c r="M37" s="82"/>
      <c r="N37" s="82"/>
    </row>
    <row r="38" spans="1:14">
      <c r="A38" s="2" t="s">
        <v>34</v>
      </c>
      <c r="C38" s="1" t="s">
        <v>31</v>
      </c>
      <c r="D38" s="11"/>
      <c r="E38" s="11"/>
      <c r="F38" s="11"/>
      <c r="G38" s="47"/>
      <c r="H38" s="47"/>
      <c r="I38" s="47"/>
      <c r="J38" s="81"/>
      <c r="K38" s="82"/>
      <c r="L38" s="82"/>
      <c r="M38" s="82"/>
      <c r="N38" s="82"/>
    </row>
    <row r="39" spans="1:14">
      <c r="A39" s="2" t="s">
        <v>59</v>
      </c>
      <c r="C39" s="1" t="s">
        <v>31</v>
      </c>
      <c r="D39" s="11"/>
      <c r="E39" s="11"/>
      <c r="F39" s="11"/>
      <c r="G39" s="47"/>
      <c r="H39" s="47"/>
      <c r="I39" s="47"/>
      <c r="J39" s="81"/>
      <c r="K39" s="82"/>
      <c r="L39" s="82"/>
      <c r="M39" s="82"/>
      <c r="N39" s="82"/>
    </row>
    <row r="40" spans="1:14">
      <c r="A40" s="2" t="s">
        <v>60</v>
      </c>
      <c r="C40" s="1" t="s">
        <v>63</v>
      </c>
      <c r="D40" s="11"/>
      <c r="E40" s="11"/>
      <c r="F40" s="11"/>
      <c r="G40" s="47"/>
      <c r="H40" s="47"/>
      <c r="I40" s="47"/>
      <c r="J40" s="81"/>
      <c r="K40" s="82"/>
      <c r="L40" s="82"/>
      <c r="M40" s="82"/>
      <c r="N40" s="82"/>
    </row>
    <row r="41" spans="1:14">
      <c r="A41" s="2" t="s">
        <v>22</v>
      </c>
      <c r="C41" s="1" t="s">
        <v>31</v>
      </c>
      <c r="D41" s="11"/>
      <c r="E41" s="11"/>
      <c r="F41" s="11"/>
      <c r="G41" s="47"/>
      <c r="H41" s="47"/>
      <c r="I41" s="47"/>
      <c r="J41" s="81"/>
      <c r="K41" s="82"/>
      <c r="L41" s="82"/>
      <c r="M41" s="82"/>
      <c r="N41" s="82"/>
    </row>
    <row r="42" spans="1:14">
      <c r="A42" s="2" t="s">
        <v>23</v>
      </c>
      <c r="C42" s="2" t="s">
        <v>64</v>
      </c>
      <c r="D42" s="11"/>
      <c r="E42" s="11"/>
      <c r="F42" s="11"/>
      <c r="G42" s="47"/>
      <c r="H42" s="47"/>
      <c r="I42" s="47"/>
      <c r="J42" s="81"/>
      <c r="K42" s="82"/>
      <c r="L42" s="82"/>
      <c r="M42" s="82"/>
      <c r="N42" s="82"/>
    </row>
    <row r="43" spans="1:14">
      <c r="A43" s="2" t="s">
        <v>24</v>
      </c>
      <c r="C43" s="11" t="s">
        <v>66</v>
      </c>
      <c r="D43" s="12"/>
      <c r="E43" s="12"/>
      <c r="F43" s="12"/>
      <c r="G43" s="47"/>
      <c r="H43" s="47"/>
      <c r="I43" s="47"/>
      <c r="J43" s="81"/>
      <c r="K43" s="82"/>
      <c r="L43" s="82"/>
      <c r="M43" s="82"/>
      <c r="N43" s="82"/>
    </row>
    <row r="44" spans="1:14">
      <c r="A44" s="2" t="s">
        <v>25</v>
      </c>
      <c r="C44" s="11" t="s">
        <v>44</v>
      </c>
      <c r="D44" s="12"/>
      <c r="E44" s="12"/>
      <c r="F44" s="12"/>
      <c r="G44" s="47"/>
      <c r="H44" s="47"/>
      <c r="I44" s="47"/>
      <c r="J44" s="81"/>
      <c r="K44" s="82"/>
      <c r="L44" s="82"/>
      <c r="M44" s="82"/>
      <c r="N44" s="82"/>
    </row>
    <row r="45" spans="1:14">
      <c r="A45" s="2"/>
      <c r="C45" s="64" t="s">
        <v>52</v>
      </c>
      <c r="D45" s="12"/>
      <c r="E45" s="12"/>
      <c r="F45" s="12"/>
      <c r="G45" s="47"/>
      <c r="H45" s="47"/>
      <c r="I45" s="47"/>
      <c r="J45" s="81"/>
      <c r="K45" s="82"/>
      <c r="L45" s="82"/>
      <c r="M45" s="82"/>
      <c r="N45" s="82"/>
    </row>
    <row r="46" spans="1:14">
      <c r="A46" s="2"/>
      <c r="C46" s="64" t="s">
        <v>53</v>
      </c>
      <c r="D46" s="12"/>
      <c r="E46" s="12"/>
      <c r="F46" s="12"/>
      <c r="G46" s="47"/>
      <c r="H46" s="47"/>
      <c r="I46" s="47"/>
      <c r="J46" s="81"/>
      <c r="K46" s="82"/>
      <c r="L46" s="82"/>
      <c r="M46" s="82"/>
      <c r="N46" s="82"/>
    </row>
    <row r="47" spans="1:14">
      <c r="A47" s="2" t="s">
        <v>26</v>
      </c>
      <c r="C47" s="11" t="s">
        <v>31</v>
      </c>
      <c r="D47" s="12"/>
      <c r="E47" s="12"/>
      <c r="F47" s="12"/>
      <c r="G47" s="47"/>
      <c r="H47" s="47"/>
      <c r="I47" s="47"/>
      <c r="J47" s="81"/>
      <c r="K47" s="82"/>
      <c r="L47" s="82"/>
      <c r="M47" s="82"/>
      <c r="N47" s="82"/>
    </row>
    <row r="48" spans="1:14">
      <c r="A48" s="2" t="s">
        <v>27</v>
      </c>
      <c r="C48" s="11" t="s">
        <v>31</v>
      </c>
      <c r="D48" s="12"/>
      <c r="E48" s="12"/>
      <c r="F48" s="12"/>
      <c r="G48" s="47"/>
      <c r="H48" s="47"/>
      <c r="I48" s="47"/>
      <c r="J48" s="81"/>
      <c r="K48" s="82"/>
      <c r="L48" s="82"/>
      <c r="M48" s="82"/>
      <c r="N48" s="82"/>
    </row>
    <row r="49" spans="1:15">
      <c r="A49" s="2" t="s">
        <v>28</v>
      </c>
      <c r="C49" s="11" t="s">
        <v>31</v>
      </c>
      <c r="D49" s="12"/>
      <c r="E49" s="12"/>
      <c r="F49" s="12"/>
      <c r="G49" s="47"/>
      <c r="H49" s="47"/>
      <c r="I49" s="47"/>
      <c r="J49" s="81"/>
      <c r="K49" s="82"/>
      <c r="L49" s="82"/>
      <c r="M49" s="82"/>
      <c r="N49" s="82"/>
    </row>
    <row r="50" spans="1:15">
      <c r="A50" s="2" t="s">
        <v>29</v>
      </c>
      <c r="C50" s="2" t="s">
        <v>65</v>
      </c>
      <c r="D50" s="12"/>
      <c r="E50" s="12"/>
      <c r="F50" s="12"/>
    </row>
    <row r="51" spans="1:15">
      <c r="A51" s="2" t="s">
        <v>30</v>
      </c>
      <c r="C51" s="11" t="s">
        <v>56</v>
      </c>
      <c r="D51" s="12"/>
      <c r="E51" s="12"/>
      <c r="F51" s="12"/>
    </row>
    <row r="52" spans="1:15">
      <c r="A52" s="2" t="s">
        <v>55</v>
      </c>
      <c r="C52" s="11" t="s">
        <v>57</v>
      </c>
      <c r="D52" s="12"/>
      <c r="E52" s="12"/>
      <c r="F52" s="12"/>
    </row>
    <row r="53" spans="1:15">
      <c r="A53" s="2" t="s">
        <v>54</v>
      </c>
      <c r="C53" s="11" t="s">
        <v>50</v>
      </c>
      <c r="D53" s="12"/>
      <c r="E53" s="12"/>
      <c r="F53" s="12"/>
    </row>
    <row r="55" spans="1:15">
      <c r="D55" s="141">
        <v>0</v>
      </c>
      <c r="E55" s="141">
        <v>16545000</v>
      </c>
      <c r="F55" s="141">
        <v>40290000</v>
      </c>
      <c r="G55" s="141">
        <v>104985000</v>
      </c>
      <c r="H55" s="141">
        <v>122030000</v>
      </c>
      <c r="I55" s="141">
        <v>146275000</v>
      </c>
      <c r="J55" s="141">
        <v>162820000</v>
      </c>
      <c r="K55" s="141">
        <v>197015000</v>
      </c>
      <c r="L55" s="141">
        <v>221124000</v>
      </c>
      <c r="M55" s="141">
        <v>237669000</v>
      </c>
      <c r="N55" s="141">
        <v>261414000</v>
      </c>
      <c r="O55" s="141">
        <v>277960000</v>
      </c>
    </row>
  </sheetData>
  <mergeCells count="23">
    <mergeCell ref="K7:L8"/>
    <mergeCell ref="K9:K10"/>
    <mergeCell ref="L9:L10"/>
    <mergeCell ref="I9:J9"/>
    <mergeCell ref="A1:N1"/>
    <mergeCell ref="A2:N2"/>
    <mergeCell ref="A3:N3"/>
    <mergeCell ref="N7:N10"/>
    <mergeCell ref="A7:A10"/>
    <mergeCell ref="B7:C10"/>
    <mergeCell ref="D7:D10"/>
    <mergeCell ref="G9:H9"/>
    <mergeCell ref="M7:M10"/>
    <mergeCell ref="E8:E10"/>
    <mergeCell ref="F8:F10"/>
    <mergeCell ref="E7:F7"/>
    <mergeCell ref="G7:J8"/>
    <mergeCell ref="C34:F34"/>
    <mergeCell ref="C35:F35"/>
    <mergeCell ref="C30:F30"/>
    <mergeCell ref="C31:F31"/>
    <mergeCell ref="A28:C28"/>
    <mergeCell ref="B11:C11"/>
  </mergeCells>
  <printOptions horizontalCentered="1"/>
  <pageMargins left="0.118110236220472" right="0.118110236220472" top="1.511811024" bottom="0.35433070866141703" header="0.31496062992126" footer="0.118110236220472"/>
  <pageSetup paperSize="9" scale="7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2"/>
  <sheetViews>
    <sheetView workbookViewId="0">
      <selection activeCell="J11" sqref="J11"/>
    </sheetView>
  </sheetViews>
  <sheetFormatPr defaultRowHeight="15"/>
  <cols>
    <col min="1" max="1" width="9.42578125" bestFit="1" customWidth="1"/>
    <col min="2" max="3" width="10.28515625" bestFit="1" customWidth="1"/>
    <col min="4" max="6" width="11.140625" bestFit="1" customWidth="1"/>
    <col min="7" max="8" width="11.28515625" bestFit="1" customWidth="1"/>
    <col min="9" max="9" width="10.85546875" customWidth="1"/>
    <col min="10" max="10" width="12.140625" customWidth="1"/>
    <col min="11" max="11" width="11.85546875" customWidth="1"/>
    <col min="12" max="12" width="12.85546875" customWidth="1"/>
    <col min="13" max="13" width="12.5703125" customWidth="1"/>
  </cols>
  <sheetData>
    <row r="1" spans="1:1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5">
      <c r="A2" s="140">
        <v>0</v>
      </c>
      <c r="B2" s="140">
        <v>13063000</v>
      </c>
      <c r="C2" s="140">
        <v>26126000</v>
      </c>
      <c r="D2" s="140">
        <v>39189000</v>
      </c>
      <c r="E2" s="140">
        <v>52252000</v>
      </c>
      <c r="F2" s="140">
        <v>65315000</v>
      </c>
      <c r="G2" s="140">
        <v>78378000</v>
      </c>
      <c r="H2" s="140">
        <v>91441000</v>
      </c>
      <c r="I2" s="140">
        <v>104504000</v>
      </c>
      <c r="J2" s="140">
        <v>117567000</v>
      </c>
      <c r="K2" s="140">
        <v>130630000</v>
      </c>
      <c r="L2" s="140">
        <v>156760000</v>
      </c>
      <c r="M2" s="140"/>
      <c r="O2">
        <v>1.56</v>
      </c>
    </row>
    <row r="3" spans="1:15">
      <c r="A3" s="140">
        <v>0</v>
      </c>
      <c r="B3" s="140">
        <v>0</v>
      </c>
      <c r="C3" s="140">
        <v>4500000</v>
      </c>
      <c r="D3" s="140">
        <v>4500000</v>
      </c>
      <c r="E3" s="140">
        <v>4500000</v>
      </c>
      <c r="F3" s="140">
        <v>4500000</v>
      </c>
      <c r="G3" s="140">
        <v>8258000</v>
      </c>
      <c r="H3" s="140">
        <v>8258000</v>
      </c>
      <c r="I3" s="140">
        <v>8258000</v>
      </c>
      <c r="J3" s="140">
        <v>8258000</v>
      </c>
      <c r="K3" s="140">
        <v>8258000</v>
      </c>
      <c r="L3" s="140">
        <v>8258000</v>
      </c>
      <c r="M3" s="140"/>
    </row>
    <row r="4" spans="1:15">
      <c r="A4" s="140">
        <v>0</v>
      </c>
      <c r="B4" s="140">
        <v>0</v>
      </c>
      <c r="C4" s="140">
        <v>2500000</v>
      </c>
      <c r="D4" s="140">
        <v>2500000</v>
      </c>
      <c r="E4" s="140">
        <v>2500000</v>
      </c>
      <c r="F4" s="140">
        <v>2500000</v>
      </c>
      <c r="G4" s="140">
        <v>5000000</v>
      </c>
      <c r="H4" s="140">
        <v>5000000</v>
      </c>
      <c r="I4" s="140">
        <v>5000000</v>
      </c>
      <c r="J4" s="140">
        <v>5000000</v>
      </c>
      <c r="K4" s="140">
        <v>5000000</v>
      </c>
      <c r="L4" s="140">
        <v>5000000</v>
      </c>
      <c r="M4" s="140"/>
    </row>
    <row r="5" spans="1:15">
      <c r="A5" s="140">
        <v>0</v>
      </c>
      <c r="B5" s="140">
        <v>760000</v>
      </c>
      <c r="C5" s="140">
        <v>1520000</v>
      </c>
      <c r="D5" s="140">
        <v>2280000</v>
      </c>
      <c r="E5" s="140">
        <v>3040000</v>
      </c>
      <c r="F5" s="140">
        <v>3800000</v>
      </c>
      <c r="G5" s="140">
        <v>4560000</v>
      </c>
      <c r="H5" s="140">
        <v>5320000</v>
      </c>
      <c r="I5" s="140">
        <v>6080000</v>
      </c>
      <c r="J5" s="140">
        <v>6840000</v>
      </c>
      <c r="K5" s="140">
        <v>7600000</v>
      </c>
      <c r="L5" s="140">
        <v>7600000</v>
      </c>
      <c r="M5" s="140"/>
      <c r="O5">
        <v>4.7699999999999996</v>
      </c>
    </row>
    <row r="6" spans="1:15" hidden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5" hidden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O7">
        <v>5.05</v>
      </c>
    </row>
    <row r="8" spans="1:15" hidden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5" hidden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O9">
        <v>2</v>
      </c>
    </row>
    <row r="10" spans="1:15" hidden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</row>
    <row r="11" spans="1:15">
      <c r="A11" s="140">
        <f>SUM(A2:A10)</f>
        <v>0</v>
      </c>
      <c r="B11" s="140">
        <f t="shared" ref="B11:L11" si="0">SUM(B2:B10)</f>
        <v>13823000</v>
      </c>
      <c r="C11" s="140">
        <f t="shared" si="0"/>
        <v>34646000</v>
      </c>
      <c r="D11" s="140">
        <f t="shared" si="0"/>
        <v>48469000</v>
      </c>
      <c r="E11" s="140">
        <f t="shared" si="0"/>
        <v>62292000</v>
      </c>
      <c r="F11" s="140">
        <f t="shared" si="0"/>
        <v>76115000</v>
      </c>
      <c r="G11" s="140">
        <f t="shared" si="0"/>
        <v>96196000</v>
      </c>
      <c r="H11" s="140">
        <f t="shared" si="0"/>
        <v>110019000</v>
      </c>
      <c r="I11" s="140">
        <f t="shared" si="0"/>
        <v>123842000</v>
      </c>
      <c r="J11" s="140">
        <f t="shared" si="0"/>
        <v>137665000</v>
      </c>
      <c r="K11" s="140">
        <f t="shared" si="0"/>
        <v>151488000</v>
      </c>
      <c r="L11" s="140">
        <f t="shared" si="0"/>
        <v>177618000</v>
      </c>
      <c r="M11" s="140">
        <v>177618000</v>
      </c>
      <c r="O11">
        <v>0.94</v>
      </c>
    </row>
    <row r="12" spans="1:1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</row>
    <row r="13" spans="1:15">
      <c r="A13" s="140">
        <v>0</v>
      </c>
      <c r="B13" s="140">
        <v>0</v>
      </c>
      <c r="C13" s="140">
        <v>5500000</v>
      </c>
      <c r="D13" s="140">
        <v>5500000</v>
      </c>
      <c r="E13" s="140">
        <v>5500000</v>
      </c>
      <c r="F13" s="140">
        <v>5500000</v>
      </c>
      <c r="G13" s="140">
        <v>11300000</v>
      </c>
      <c r="H13" s="140">
        <v>11300000</v>
      </c>
      <c r="I13" s="140">
        <v>11300000</v>
      </c>
      <c r="J13" s="140">
        <v>11300000</v>
      </c>
      <c r="K13" s="140">
        <v>14932000</v>
      </c>
      <c r="L13" s="140">
        <v>14932000</v>
      </c>
      <c r="M13" s="140"/>
      <c r="O13">
        <v>0</v>
      </c>
    </row>
    <row r="14" spans="1:15">
      <c r="A14" s="140">
        <v>0</v>
      </c>
      <c r="B14" s="140">
        <v>17712000</v>
      </c>
      <c r="C14" s="140">
        <v>35424000</v>
      </c>
      <c r="D14" s="140">
        <v>53136000</v>
      </c>
      <c r="E14" s="140">
        <v>70848000</v>
      </c>
      <c r="F14" s="140">
        <v>88560000</v>
      </c>
      <c r="G14" s="140">
        <v>106272000</v>
      </c>
      <c r="H14" s="140">
        <v>123984000</v>
      </c>
      <c r="I14" s="140">
        <v>141696000</v>
      </c>
      <c r="J14" s="140">
        <v>141696000</v>
      </c>
      <c r="K14" s="140">
        <v>159408000</v>
      </c>
      <c r="L14" s="140">
        <v>177126000</v>
      </c>
      <c r="M14" s="140"/>
    </row>
    <row r="15" spans="1:15">
      <c r="A15" s="140">
        <f>SUM(A13:A14)</f>
        <v>0</v>
      </c>
      <c r="B15" s="140">
        <f t="shared" ref="B15:L15" si="1">SUM(B13:B14)</f>
        <v>17712000</v>
      </c>
      <c r="C15" s="140">
        <f t="shared" si="1"/>
        <v>40924000</v>
      </c>
      <c r="D15" s="140">
        <f t="shared" si="1"/>
        <v>58636000</v>
      </c>
      <c r="E15" s="140">
        <f t="shared" si="1"/>
        <v>76348000</v>
      </c>
      <c r="F15" s="140">
        <f t="shared" si="1"/>
        <v>94060000</v>
      </c>
      <c r="G15" s="140">
        <f t="shared" si="1"/>
        <v>117572000</v>
      </c>
      <c r="H15" s="140">
        <f t="shared" si="1"/>
        <v>135284000</v>
      </c>
      <c r="I15" s="140">
        <f t="shared" si="1"/>
        <v>152996000</v>
      </c>
      <c r="J15" s="140">
        <f t="shared" si="1"/>
        <v>152996000</v>
      </c>
      <c r="K15" s="140">
        <f t="shared" si="1"/>
        <v>174340000</v>
      </c>
      <c r="L15" s="140">
        <f t="shared" si="1"/>
        <v>192058000</v>
      </c>
      <c r="M15" s="140">
        <v>192058000</v>
      </c>
      <c r="O15">
        <v>1.65</v>
      </c>
    </row>
    <row r="16" spans="1:15" hidden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</row>
    <row r="17" spans="1:15" hidden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O17">
        <v>1.3499999999999999</v>
      </c>
    </row>
    <row r="18" spans="1:15" hidden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15" hidden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O19">
        <v>1.79</v>
      </c>
    </row>
    <row r="20" spans="1:15" hidden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</row>
    <row r="21" spans="1:15" hidden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</row>
    <row r="22" spans="1:1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</row>
    <row r="23" spans="1:15">
      <c r="A23" s="140"/>
      <c r="B23" s="140">
        <v>5719000</v>
      </c>
      <c r="C23" s="140">
        <v>5719000</v>
      </c>
      <c r="D23" s="140">
        <v>5719000</v>
      </c>
      <c r="E23" s="140">
        <v>10919000</v>
      </c>
      <c r="F23" s="140">
        <v>10919000</v>
      </c>
      <c r="G23" s="140">
        <v>14649000</v>
      </c>
      <c r="H23" s="140">
        <v>17229000</v>
      </c>
      <c r="I23" s="140">
        <v>17229000</v>
      </c>
      <c r="J23" s="140">
        <v>17479000</v>
      </c>
      <c r="K23" s="140">
        <v>17729000</v>
      </c>
      <c r="L23" s="140">
        <v>17979000</v>
      </c>
      <c r="M23" s="140"/>
    </row>
    <row r="24" spans="1:15">
      <c r="A24" s="140"/>
      <c r="B24" s="140">
        <v>5717000</v>
      </c>
      <c r="C24" s="140">
        <v>9717000</v>
      </c>
      <c r="D24" s="140">
        <v>12717000</v>
      </c>
      <c r="E24" s="140">
        <v>17917000</v>
      </c>
      <c r="F24" s="140">
        <v>32917000</v>
      </c>
      <c r="G24" s="140">
        <v>37647000</v>
      </c>
      <c r="H24" s="140">
        <v>52647000</v>
      </c>
      <c r="I24" s="140">
        <v>62647000</v>
      </c>
      <c r="J24" s="140">
        <v>67647000</v>
      </c>
      <c r="K24" s="140">
        <v>72647000</v>
      </c>
      <c r="L24" s="140">
        <v>75847000</v>
      </c>
      <c r="M24" s="140"/>
      <c r="O24">
        <v>4.6400000000000006</v>
      </c>
    </row>
    <row r="25" spans="1:15">
      <c r="A25" s="140">
        <f>SUM(A23:A24)</f>
        <v>0</v>
      </c>
      <c r="B25" s="140">
        <f t="shared" ref="B25:L25" si="2">SUM(B23:B24)</f>
        <v>11436000</v>
      </c>
      <c r="C25" s="140">
        <f t="shared" si="2"/>
        <v>15436000</v>
      </c>
      <c r="D25" s="140">
        <f t="shared" si="2"/>
        <v>18436000</v>
      </c>
      <c r="E25" s="140">
        <f t="shared" si="2"/>
        <v>28836000</v>
      </c>
      <c r="F25" s="140">
        <f t="shared" si="2"/>
        <v>43836000</v>
      </c>
      <c r="G25" s="140">
        <f t="shared" si="2"/>
        <v>52296000</v>
      </c>
      <c r="H25" s="140">
        <f t="shared" si="2"/>
        <v>69876000</v>
      </c>
      <c r="I25" s="140">
        <f t="shared" si="2"/>
        <v>79876000</v>
      </c>
      <c r="J25" s="140">
        <f t="shared" si="2"/>
        <v>85126000</v>
      </c>
      <c r="K25" s="140">
        <f t="shared" si="2"/>
        <v>90376000</v>
      </c>
      <c r="L25" s="140">
        <f t="shared" si="2"/>
        <v>93826000</v>
      </c>
      <c r="M25" s="140">
        <v>93826000</v>
      </c>
    </row>
    <row r="26" spans="1:15" hidden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O26">
        <v>23.75</v>
      </c>
    </row>
    <row r="27" spans="1:15" hidden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</row>
    <row r="28" spans="1:15" hidden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</row>
    <row r="29" spans="1:15" hidden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</row>
    <row r="30" spans="1:15" hidden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</row>
    <row r="31" spans="1:15" hidden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5" hidden="1">
      <c r="A32" s="140"/>
      <c r="B32" s="140">
        <v>4545000</v>
      </c>
      <c r="C32" s="140">
        <v>9090000</v>
      </c>
      <c r="D32" s="140">
        <v>13635000</v>
      </c>
      <c r="E32" s="140">
        <v>18180000</v>
      </c>
      <c r="F32" s="140">
        <v>22725000</v>
      </c>
      <c r="G32" s="140">
        <v>27270000</v>
      </c>
      <c r="H32" s="140">
        <v>31815000</v>
      </c>
      <c r="I32" s="140">
        <v>36360000</v>
      </c>
      <c r="J32" s="140">
        <v>40905000</v>
      </c>
      <c r="K32" s="140">
        <v>45450000</v>
      </c>
      <c r="L32" s="140">
        <v>49996000</v>
      </c>
      <c r="M32" s="140"/>
    </row>
    <row r="33" spans="1:13" hidden="1">
      <c r="A33" s="140"/>
      <c r="B33" s="140">
        <v>0</v>
      </c>
      <c r="C33" s="140">
        <v>0</v>
      </c>
      <c r="D33" s="140">
        <v>2650000</v>
      </c>
      <c r="E33" s="140">
        <v>2650000</v>
      </c>
      <c r="F33" s="140">
        <v>2650000</v>
      </c>
      <c r="G33" s="140">
        <v>2650000</v>
      </c>
      <c r="H33" s="140">
        <v>5300000</v>
      </c>
      <c r="I33" s="140">
        <v>5300000</v>
      </c>
      <c r="J33" s="140">
        <v>5300000</v>
      </c>
      <c r="K33" s="140">
        <v>5300000</v>
      </c>
      <c r="L33" s="140">
        <v>5300000</v>
      </c>
      <c r="M33" s="140"/>
    </row>
    <row r="34" spans="1:13" hidden="1">
      <c r="A34" s="140"/>
      <c r="B34" s="140">
        <v>0</v>
      </c>
      <c r="C34" s="140">
        <v>0</v>
      </c>
      <c r="D34" s="140">
        <v>45000000</v>
      </c>
      <c r="E34" s="140">
        <v>45000000</v>
      </c>
      <c r="F34" s="140">
        <v>45000000</v>
      </c>
      <c r="G34" s="140">
        <v>45000000</v>
      </c>
      <c r="H34" s="140">
        <v>60000000</v>
      </c>
      <c r="I34" s="140">
        <v>60000000</v>
      </c>
      <c r="J34" s="140">
        <v>60000000</v>
      </c>
      <c r="K34" s="140">
        <v>60000000</v>
      </c>
      <c r="L34" s="140">
        <v>60000000</v>
      </c>
      <c r="M34" s="140"/>
    </row>
    <row r="35" spans="1:13" hidden="1">
      <c r="A35" s="140"/>
      <c r="B35" s="140">
        <v>0</v>
      </c>
      <c r="C35" s="140">
        <v>7200000</v>
      </c>
      <c r="D35" s="140">
        <v>7200000</v>
      </c>
      <c r="E35" s="140">
        <v>7200000</v>
      </c>
      <c r="F35" s="140">
        <v>14400000</v>
      </c>
      <c r="G35" s="140">
        <v>14400000</v>
      </c>
      <c r="H35" s="140">
        <v>14400000</v>
      </c>
      <c r="I35" s="140">
        <v>21600000</v>
      </c>
      <c r="J35" s="140">
        <v>21600000</v>
      </c>
      <c r="K35" s="140">
        <v>28800000</v>
      </c>
      <c r="L35" s="140">
        <v>28800000</v>
      </c>
      <c r="M35" s="140"/>
    </row>
    <row r="36" spans="1:13" hidden="1">
      <c r="A36" s="140"/>
      <c r="B36" s="140">
        <v>12000000</v>
      </c>
      <c r="C36" s="140">
        <v>24000000</v>
      </c>
      <c r="D36" s="140">
        <v>36500000</v>
      </c>
      <c r="E36" s="140">
        <v>49000000</v>
      </c>
      <c r="F36" s="140">
        <v>61500000</v>
      </c>
      <c r="G36" s="140">
        <v>73500000</v>
      </c>
      <c r="H36" s="140">
        <v>85500000</v>
      </c>
      <c r="I36" s="140">
        <v>97864000</v>
      </c>
      <c r="J36" s="140">
        <v>109864000</v>
      </c>
      <c r="K36" s="140">
        <v>121864000</v>
      </c>
      <c r="L36" s="140">
        <v>133864000</v>
      </c>
      <c r="M36" s="140"/>
    </row>
    <row r="37" spans="1:13" hidden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>
        <v>277960000</v>
      </c>
    </row>
    <row r="38" spans="1:13" hidden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</row>
    <row r="39" spans="1:13" hidden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hidden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  <row r="41" spans="1:13" hidden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</row>
    <row r="42" spans="1:13" hidden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</row>
    <row r="43" spans="1:13" hidden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</row>
    <row r="44" spans="1:13" hidden="1">
      <c r="A44" s="140"/>
      <c r="B44" s="140">
        <v>3824000</v>
      </c>
      <c r="C44" s="140">
        <v>4897000</v>
      </c>
      <c r="D44" s="140">
        <v>6897000</v>
      </c>
      <c r="E44" s="140">
        <v>7837000</v>
      </c>
      <c r="F44" s="140">
        <v>14660000</v>
      </c>
      <c r="G44" s="140">
        <v>18100000</v>
      </c>
      <c r="H44" s="140">
        <v>19040000</v>
      </c>
      <c r="I44" s="140">
        <v>20060000</v>
      </c>
      <c r="J44" s="140">
        <v>24000000</v>
      </c>
      <c r="K44" s="140">
        <v>32122000</v>
      </c>
      <c r="L44" s="140">
        <v>32122000</v>
      </c>
      <c r="M44" s="140"/>
    </row>
    <row r="45" spans="1:13" hidden="1">
      <c r="A45" s="140"/>
      <c r="B45" s="140">
        <v>0</v>
      </c>
      <c r="C45" s="140">
        <v>0</v>
      </c>
      <c r="D45" s="140">
        <v>12000000</v>
      </c>
      <c r="E45" s="140">
        <v>12000000</v>
      </c>
      <c r="F45" s="140">
        <v>24000000</v>
      </c>
      <c r="G45" s="140">
        <v>24000000</v>
      </c>
      <c r="H45" s="140">
        <v>36000000</v>
      </c>
      <c r="I45" s="140">
        <v>36000000</v>
      </c>
      <c r="J45" s="140">
        <v>48000000</v>
      </c>
      <c r="K45" s="140">
        <v>48000000</v>
      </c>
      <c r="L45" s="140">
        <v>48000000</v>
      </c>
      <c r="M45" s="140"/>
    </row>
    <row r="46" spans="1:13" hidden="1">
      <c r="A46" s="140"/>
      <c r="B46" s="140">
        <v>0</v>
      </c>
      <c r="C46" s="140">
        <v>0</v>
      </c>
      <c r="D46" s="140">
        <v>15000000</v>
      </c>
      <c r="E46" s="140">
        <v>30000000</v>
      </c>
      <c r="F46" s="140">
        <v>47000000</v>
      </c>
      <c r="G46" s="140">
        <v>62000000</v>
      </c>
      <c r="H46" s="140">
        <v>85000000</v>
      </c>
      <c r="I46" s="140">
        <v>85000000</v>
      </c>
      <c r="J46" s="140">
        <v>85000000</v>
      </c>
      <c r="K46" s="140">
        <v>85000000</v>
      </c>
      <c r="L46" s="140">
        <v>85000000</v>
      </c>
      <c r="M46" s="140"/>
    </row>
    <row r="47" spans="1:13" hidden="1">
      <c r="A47" s="140"/>
      <c r="B47" s="140">
        <v>0</v>
      </c>
      <c r="C47" s="140">
        <v>0</v>
      </c>
      <c r="D47" s="140">
        <v>0</v>
      </c>
      <c r="E47" s="140">
        <v>1300000</v>
      </c>
      <c r="F47" s="140">
        <v>1300000</v>
      </c>
      <c r="G47" s="140">
        <v>1300000</v>
      </c>
      <c r="H47" s="140">
        <v>1300000</v>
      </c>
      <c r="I47" s="140">
        <v>2600000</v>
      </c>
      <c r="J47" s="140">
        <v>2600000</v>
      </c>
      <c r="K47" s="140">
        <v>2600000</v>
      </c>
      <c r="L47" s="140">
        <v>2600000</v>
      </c>
      <c r="M47" s="140"/>
    </row>
    <row r="48" spans="1:13" hidden="1">
      <c r="A48" s="140"/>
      <c r="B48" s="140">
        <v>0</v>
      </c>
      <c r="C48" s="140">
        <v>0</v>
      </c>
      <c r="D48" s="140">
        <v>0</v>
      </c>
      <c r="E48" s="140">
        <v>0</v>
      </c>
      <c r="F48" s="140">
        <v>2700000</v>
      </c>
      <c r="G48" s="140">
        <v>2700000</v>
      </c>
      <c r="H48" s="140">
        <v>5400000</v>
      </c>
      <c r="I48" s="140">
        <v>5400000</v>
      </c>
      <c r="J48" s="140">
        <v>5400000</v>
      </c>
      <c r="K48" s="140">
        <v>5400000</v>
      </c>
      <c r="L48" s="140">
        <v>5400000</v>
      </c>
      <c r="M48" s="140"/>
    </row>
    <row r="49" spans="1:13" hidden="1">
      <c r="A49" s="140"/>
      <c r="B49" s="140">
        <v>0</v>
      </c>
      <c r="C49" s="140">
        <v>0</v>
      </c>
      <c r="D49" s="140">
        <v>0</v>
      </c>
      <c r="E49" s="140">
        <v>6000000</v>
      </c>
      <c r="F49" s="140">
        <v>11000000</v>
      </c>
      <c r="G49" s="140">
        <v>11000000</v>
      </c>
      <c r="H49" s="140">
        <v>17000000</v>
      </c>
      <c r="I49" s="140">
        <v>17000000</v>
      </c>
      <c r="J49" s="140">
        <v>17000000</v>
      </c>
      <c r="K49" s="140">
        <v>22000000</v>
      </c>
      <c r="L49" s="140">
        <v>22000000</v>
      </c>
      <c r="M49" s="140"/>
    </row>
    <row r="50" spans="1:13" hidden="1">
      <c r="A50" s="140"/>
      <c r="B50" s="140">
        <v>10000000</v>
      </c>
      <c r="C50" s="140">
        <v>25000000</v>
      </c>
      <c r="D50" s="140">
        <v>40000000</v>
      </c>
      <c r="E50" s="140">
        <v>55000000</v>
      </c>
      <c r="F50" s="140">
        <v>70000000</v>
      </c>
      <c r="G50" s="140">
        <v>85000000</v>
      </c>
      <c r="H50" s="140">
        <v>100000000</v>
      </c>
      <c r="I50" s="140">
        <v>115000000</v>
      </c>
      <c r="J50" s="140">
        <v>125000000</v>
      </c>
      <c r="K50" s="140">
        <v>136000000</v>
      </c>
      <c r="L50" s="140">
        <v>146747000</v>
      </c>
      <c r="M50" s="140"/>
    </row>
    <row r="51" spans="1:13" hidden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>
        <v>341869000</v>
      </c>
    </row>
    <row r="52" spans="1:13" hidden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</row>
    <row r="53" spans="1:13" hidden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</row>
    <row r="54" spans="1:13" hidden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</row>
    <row r="55" spans="1:13" hidden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</row>
    <row r="56" spans="1:13" hidden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</row>
    <row r="57" spans="1:13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</row>
    <row r="58" spans="1:13">
      <c r="A58" s="140"/>
      <c r="B58" s="140">
        <v>6200000</v>
      </c>
      <c r="C58" s="140">
        <v>6200000</v>
      </c>
      <c r="D58" s="140">
        <v>6200000</v>
      </c>
      <c r="E58" s="140">
        <v>7200000</v>
      </c>
      <c r="F58" s="140">
        <v>7200000</v>
      </c>
      <c r="G58" s="140">
        <v>13200000</v>
      </c>
      <c r="H58" s="140">
        <v>13200000</v>
      </c>
      <c r="I58" s="140">
        <v>14508000</v>
      </c>
      <c r="J58" s="140">
        <v>14508000</v>
      </c>
      <c r="K58" s="140">
        <v>14508000</v>
      </c>
      <c r="L58" s="140">
        <v>14508000</v>
      </c>
      <c r="M58" s="140"/>
    </row>
    <row r="59" spans="1:13">
      <c r="A59" s="140"/>
      <c r="B59" s="140">
        <v>21022000</v>
      </c>
      <c r="C59" s="140">
        <v>23972000</v>
      </c>
      <c r="D59" s="140">
        <v>26372000</v>
      </c>
      <c r="E59" s="140">
        <v>28972000</v>
      </c>
      <c r="F59" s="140">
        <v>31372000</v>
      </c>
      <c r="G59" s="140">
        <v>36872000</v>
      </c>
      <c r="H59" s="140">
        <v>39472000</v>
      </c>
      <c r="I59" s="140">
        <v>42372000</v>
      </c>
      <c r="J59" s="140">
        <v>44372000</v>
      </c>
      <c r="K59" s="140">
        <v>49372000</v>
      </c>
      <c r="L59" s="140">
        <v>51272000</v>
      </c>
      <c r="M59" s="140"/>
    </row>
    <row r="60" spans="1:13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</row>
    <row r="61" spans="1:13">
      <c r="A61" s="140">
        <f>SUM(A58:A59)</f>
        <v>0</v>
      </c>
      <c r="B61" s="140">
        <f t="shared" ref="B61:L61" si="3">SUM(B58:B59)</f>
        <v>27222000</v>
      </c>
      <c r="C61" s="140">
        <f t="shared" si="3"/>
        <v>30172000</v>
      </c>
      <c r="D61" s="140">
        <f t="shared" si="3"/>
        <v>32572000</v>
      </c>
      <c r="E61" s="140">
        <f t="shared" si="3"/>
        <v>36172000</v>
      </c>
      <c r="F61" s="140">
        <f t="shared" si="3"/>
        <v>38572000</v>
      </c>
      <c r="G61" s="140">
        <f t="shared" si="3"/>
        <v>50072000</v>
      </c>
      <c r="H61" s="140">
        <f t="shared" si="3"/>
        <v>52672000</v>
      </c>
      <c r="I61" s="140">
        <f t="shared" si="3"/>
        <v>56880000</v>
      </c>
      <c r="J61" s="140">
        <f t="shared" si="3"/>
        <v>58880000</v>
      </c>
      <c r="K61" s="140">
        <f t="shared" si="3"/>
        <v>63880000</v>
      </c>
      <c r="L61" s="140">
        <f t="shared" si="3"/>
        <v>65780000</v>
      </c>
      <c r="M61" s="140">
        <v>65780000</v>
      </c>
    </row>
    <row r="62" spans="1:13" hidden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</row>
    <row r="63" spans="1:13" hidden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</row>
    <row r="64" spans="1:13" hidden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</row>
    <row r="65" spans="1:13" hidden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</row>
    <row r="66" spans="1:13" hidden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</row>
    <row r="67" spans="1:13" hidden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</row>
    <row r="68" spans="1:13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</row>
    <row r="69" spans="1:13">
      <c r="A69" s="140"/>
      <c r="B69" s="140">
        <v>6800000</v>
      </c>
      <c r="C69" s="140">
        <v>6800000</v>
      </c>
      <c r="D69" s="140">
        <v>6800000</v>
      </c>
      <c r="E69" s="140">
        <v>6800000</v>
      </c>
      <c r="F69" s="140">
        <v>6800000</v>
      </c>
      <c r="G69" s="140">
        <v>13636000</v>
      </c>
      <c r="H69" s="140">
        <v>13636000</v>
      </c>
      <c r="I69" s="140">
        <v>13636000</v>
      </c>
      <c r="J69" s="140">
        <v>13636000</v>
      </c>
      <c r="K69" s="140">
        <v>14753000</v>
      </c>
      <c r="L69" s="140">
        <v>14753000</v>
      </c>
      <c r="M69" s="140"/>
    </row>
    <row r="70" spans="1:13">
      <c r="A70" s="140"/>
      <c r="B70" s="140">
        <v>10000000</v>
      </c>
      <c r="C70" s="140">
        <v>12150000</v>
      </c>
      <c r="D70" s="140">
        <v>15100000</v>
      </c>
      <c r="E70" s="140">
        <v>17250000</v>
      </c>
      <c r="F70" s="140">
        <v>20200000</v>
      </c>
      <c r="G70" s="140">
        <v>30800000</v>
      </c>
      <c r="H70" s="140">
        <v>32922000</v>
      </c>
      <c r="I70" s="140">
        <v>35422000</v>
      </c>
      <c r="J70" s="140">
        <v>43422000</v>
      </c>
      <c r="K70" s="140">
        <v>47812000</v>
      </c>
      <c r="L70" s="140">
        <v>50652000</v>
      </c>
      <c r="M70" s="140"/>
    </row>
    <row r="71" spans="1:13">
      <c r="A71" s="140">
        <f>SUM(A69:A70)</f>
        <v>0</v>
      </c>
      <c r="B71" s="140">
        <f t="shared" ref="B71:L71" si="4">SUM(B69:B70)</f>
        <v>16800000</v>
      </c>
      <c r="C71" s="140">
        <f t="shared" si="4"/>
        <v>18950000</v>
      </c>
      <c r="D71" s="140">
        <f t="shared" si="4"/>
        <v>21900000</v>
      </c>
      <c r="E71" s="140">
        <f t="shared" si="4"/>
        <v>24050000</v>
      </c>
      <c r="F71" s="140">
        <f t="shared" si="4"/>
        <v>27000000</v>
      </c>
      <c r="G71" s="140">
        <f t="shared" si="4"/>
        <v>44436000</v>
      </c>
      <c r="H71" s="140">
        <f t="shared" si="4"/>
        <v>46558000</v>
      </c>
      <c r="I71" s="140">
        <f t="shared" si="4"/>
        <v>49058000</v>
      </c>
      <c r="J71" s="140">
        <f t="shared" si="4"/>
        <v>57058000</v>
      </c>
      <c r="K71" s="140">
        <f t="shared" si="4"/>
        <v>62565000</v>
      </c>
      <c r="L71" s="140">
        <f t="shared" si="4"/>
        <v>65405000</v>
      </c>
      <c r="M71" s="140"/>
    </row>
    <row r="72" spans="1:13" hidden="1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</row>
    <row r="73" spans="1:13" hidden="1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</row>
    <row r="74" spans="1:13" hidden="1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</row>
    <row r="75" spans="1:13" hidden="1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</row>
    <row r="76" spans="1:13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>
        <v>65405000</v>
      </c>
    </row>
    <row r="77" spans="1:13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</row>
    <row r="78" spans="1:13">
      <c r="A78" s="140"/>
      <c r="B78" s="140">
        <v>5500000</v>
      </c>
      <c r="C78" s="140">
        <v>5500000</v>
      </c>
      <c r="D78" s="140">
        <v>12130000</v>
      </c>
      <c r="E78" s="140">
        <v>29579000</v>
      </c>
      <c r="F78" s="140">
        <v>29579000</v>
      </c>
      <c r="G78" s="140">
        <v>34779000</v>
      </c>
      <c r="H78" s="140">
        <v>34779000</v>
      </c>
      <c r="I78" s="140">
        <v>35456000</v>
      </c>
      <c r="J78" s="140">
        <v>53093000</v>
      </c>
      <c r="K78" s="140">
        <v>53093000</v>
      </c>
      <c r="L78" s="140">
        <v>53093000</v>
      </c>
      <c r="M78" s="140"/>
    </row>
    <row r="79" spans="1:13">
      <c r="A79" s="140"/>
      <c r="B79" s="140">
        <v>0</v>
      </c>
      <c r="C79" s="140">
        <v>0</v>
      </c>
      <c r="D79" s="140">
        <v>0</v>
      </c>
      <c r="E79" s="140">
        <v>0</v>
      </c>
      <c r="F79" s="140">
        <v>11550000</v>
      </c>
      <c r="G79" s="140">
        <v>11550000</v>
      </c>
      <c r="H79" s="140">
        <v>11550000</v>
      </c>
      <c r="I79" s="140">
        <v>11550000</v>
      </c>
      <c r="J79" s="140">
        <v>11550000</v>
      </c>
      <c r="K79" s="140">
        <v>23100000</v>
      </c>
      <c r="L79" s="140">
        <v>23100000</v>
      </c>
      <c r="M79" s="140"/>
    </row>
    <row r="80" spans="1:13">
      <c r="A80" s="140"/>
      <c r="B80" s="140">
        <v>0</v>
      </c>
      <c r="C80" s="140">
        <v>12000000</v>
      </c>
      <c r="D80" s="140">
        <v>12000000</v>
      </c>
      <c r="E80" s="140">
        <v>12000000</v>
      </c>
      <c r="F80" s="140">
        <v>12000000</v>
      </c>
      <c r="G80" s="140">
        <v>12000000</v>
      </c>
      <c r="H80" s="140">
        <v>12000000</v>
      </c>
      <c r="I80" s="140">
        <v>12000000</v>
      </c>
      <c r="J80" s="140">
        <v>12000000</v>
      </c>
      <c r="K80" s="140">
        <v>12000000</v>
      </c>
      <c r="L80" s="140">
        <v>12000000</v>
      </c>
      <c r="M80" s="140"/>
    </row>
    <row r="81" spans="1:13">
      <c r="A81" s="140"/>
      <c r="B81" s="140">
        <v>3400000</v>
      </c>
      <c r="C81" s="140">
        <v>3400000</v>
      </c>
      <c r="D81" s="140">
        <v>6800000</v>
      </c>
      <c r="E81" s="140">
        <v>6800000</v>
      </c>
      <c r="F81" s="140">
        <v>6800000</v>
      </c>
      <c r="G81" s="140">
        <v>14900000</v>
      </c>
      <c r="H81" s="140">
        <v>18300000</v>
      </c>
      <c r="I81" s="140">
        <v>18300000</v>
      </c>
      <c r="J81" s="140">
        <v>22200000</v>
      </c>
      <c r="K81" s="140">
        <v>22200000</v>
      </c>
      <c r="L81" s="140">
        <v>32400000</v>
      </c>
      <c r="M81" s="140"/>
    </row>
    <row r="82" spans="1:13">
      <c r="A82" s="140"/>
      <c r="B82" s="140">
        <v>2920000</v>
      </c>
      <c r="C82" s="140">
        <v>5560000</v>
      </c>
      <c r="D82" s="140">
        <v>9280000</v>
      </c>
      <c r="E82" s="140">
        <v>11820000</v>
      </c>
      <c r="F82" s="140">
        <v>18940000</v>
      </c>
      <c r="G82" s="140">
        <v>22380000</v>
      </c>
      <c r="H82" s="140">
        <v>25300000</v>
      </c>
      <c r="I82" s="140">
        <v>28140000</v>
      </c>
      <c r="J82" s="140">
        <v>31860000</v>
      </c>
      <c r="K82" s="140">
        <v>44390000</v>
      </c>
      <c r="L82" s="140">
        <v>46190000</v>
      </c>
      <c r="M82" s="140"/>
    </row>
    <row r="83" spans="1:13">
      <c r="A83" s="140">
        <f>SUM(A78:A82)</f>
        <v>0</v>
      </c>
      <c r="B83" s="140">
        <f t="shared" ref="B83:L83" si="5">SUM(B78:B82)</f>
        <v>11820000</v>
      </c>
      <c r="C83" s="140">
        <f t="shared" si="5"/>
        <v>26460000</v>
      </c>
      <c r="D83" s="140">
        <f t="shared" si="5"/>
        <v>40210000</v>
      </c>
      <c r="E83" s="140">
        <f t="shared" si="5"/>
        <v>60199000</v>
      </c>
      <c r="F83" s="140">
        <f t="shared" si="5"/>
        <v>78869000</v>
      </c>
      <c r="G83" s="140">
        <f t="shared" si="5"/>
        <v>95609000</v>
      </c>
      <c r="H83" s="140">
        <f t="shared" si="5"/>
        <v>101929000</v>
      </c>
      <c r="I83" s="140">
        <f t="shared" si="5"/>
        <v>105446000</v>
      </c>
      <c r="J83" s="140">
        <f t="shared" si="5"/>
        <v>130703000</v>
      </c>
      <c r="K83" s="140">
        <f t="shared" si="5"/>
        <v>154783000</v>
      </c>
      <c r="L83" s="140">
        <f t="shared" si="5"/>
        <v>166783000</v>
      </c>
      <c r="M83" s="140">
        <v>166783000</v>
      </c>
    </row>
    <row r="84" spans="1:13" hidden="1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</row>
    <row r="85" spans="1:13" hidden="1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</row>
    <row r="86" spans="1:13" hidden="1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1:13" hidden="1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</row>
    <row r="88" spans="1:13" hidden="1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</row>
    <row r="89" spans="1:13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</row>
    <row r="90" spans="1:13">
      <c r="A90" s="140"/>
      <c r="B90" s="140">
        <v>7000000</v>
      </c>
      <c r="C90" s="140">
        <v>7000000</v>
      </c>
      <c r="D90" s="140">
        <v>7000000</v>
      </c>
      <c r="E90" s="140">
        <v>12110000</v>
      </c>
      <c r="F90" s="140">
        <v>12110000</v>
      </c>
      <c r="G90" s="140">
        <v>15466000</v>
      </c>
      <c r="H90" s="140">
        <v>19466000</v>
      </c>
      <c r="I90" s="140">
        <v>19666000</v>
      </c>
      <c r="J90" s="140">
        <v>19666000</v>
      </c>
      <c r="K90" s="140">
        <v>20286000</v>
      </c>
      <c r="L90" s="140">
        <v>20286000</v>
      </c>
      <c r="M90" s="140"/>
    </row>
    <row r="91" spans="1:13">
      <c r="A91" s="140"/>
      <c r="B91" s="140">
        <v>0</v>
      </c>
      <c r="C91" s="140">
        <v>0</v>
      </c>
      <c r="D91" s="140">
        <v>0</v>
      </c>
      <c r="E91" s="140">
        <v>0</v>
      </c>
      <c r="F91" s="140">
        <v>10000000</v>
      </c>
      <c r="G91" s="140">
        <v>10000000</v>
      </c>
      <c r="H91" s="140">
        <v>10000000</v>
      </c>
      <c r="I91" s="140">
        <v>10000000</v>
      </c>
      <c r="J91" s="140">
        <v>10000000</v>
      </c>
      <c r="K91" s="140">
        <v>10000000</v>
      </c>
      <c r="L91" s="140">
        <v>10000000</v>
      </c>
      <c r="M91" s="140"/>
    </row>
    <row r="92" spans="1:13">
      <c r="A92" s="140"/>
      <c r="B92" s="140">
        <v>1800000</v>
      </c>
      <c r="C92" s="140">
        <v>4098000</v>
      </c>
      <c r="D92" s="140">
        <v>5918000</v>
      </c>
      <c r="E92" s="140">
        <v>7358000</v>
      </c>
      <c r="F92" s="140">
        <v>9158000</v>
      </c>
      <c r="G92" s="140">
        <v>11778000</v>
      </c>
      <c r="H92" s="140">
        <v>13578000</v>
      </c>
      <c r="I92" s="140">
        <v>15018000</v>
      </c>
      <c r="J92" s="140">
        <v>17638000</v>
      </c>
      <c r="K92" s="140">
        <v>19438000</v>
      </c>
      <c r="L92" s="140">
        <v>20878000</v>
      </c>
      <c r="M92" s="140"/>
    </row>
    <row r="93" spans="1:13">
      <c r="A93" s="140">
        <f>SUM(A90:A92)</f>
        <v>0</v>
      </c>
      <c r="B93" s="140">
        <f t="shared" ref="B93:L93" si="6">SUM(B90:B92)</f>
        <v>8800000</v>
      </c>
      <c r="C93" s="140">
        <f t="shared" si="6"/>
        <v>11098000</v>
      </c>
      <c r="D93" s="140">
        <f t="shared" si="6"/>
        <v>12918000</v>
      </c>
      <c r="E93" s="140">
        <f t="shared" si="6"/>
        <v>19468000</v>
      </c>
      <c r="F93" s="140">
        <f t="shared" si="6"/>
        <v>31268000</v>
      </c>
      <c r="G93" s="140">
        <f t="shared" si="6"/>
        <v>37244000</v>
      </c>
      <c r="H93" s="140">
        <f t="shared" si="6"/>
        <v>43044000</v>
      </c>
      <c r="I93" s="140">
        <f t="shared" si="6"/>
        <v>44684000</v>
      </c>
      <c r="J93" s="140">
        <f t="shared" si="6"/>
        <v>47304000</v>
      </c>
      <c r="K93" s="140">
        <f t="shared" si="6"/>
        <v>49724000</v>
      </c>
      <c r="L93" s="140">
        <f t="shared" si="6"/>
        <v>51164000</v>
      </c>
      <c r="M93" s="140">
        <v>51164000</v>
      </c>
    </row>
    <row r="94" spans="1:13" hidden="1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</row>
    <row r="95" spans="1:13" hidden="1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</row>
    <row r="96" spans="1:13" hidden="1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</row>
    <row r="97" spans="1:13" hidden="1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</row>
    <row r="98" spans="1:13" hidden="1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</row>
    <row r="99" spans="1:13" hidden="1">
      <c r="A99" s="140"/>
      <c r="B99" s="140">
        <v>260000</v>
      </c>
      <c r="C99" s="140">
        <v>14125000</v>
      </c>
      <c r="D99" s="140">
        <v>14125000</v>
      </c>
      <c r="E99" s="140">
        <v>14565000</v>
      </c>
      <c r="F99" s="140">
        <v>14565000</v>
      </c>
      <c r="G99" s="140">
        <v>17958000</v>
      </c>
      <c r="H99" s="140">
        <v>18398000</v>
      </c>
      <c r="I99" s="140">
        <v>18398000</v>
      </c>
      <c r="J99" s="140">
        <v>18398000</v>
      </c>
      <c r="K99" s="140">
        <v>20388000</v>
      </c>
      <c r="L99" s="140">
        <v>22908000</v>
      </c>
      <c r="M99" s="140"/>
    </row>
    <row r="100" spans="1:13" hidden="1">
      <c r="A100" s="140"/>
      <c r="B100" s="140">
        <v>1600000</v>
      </c>
      <c r="C100" s="140">
        <v>3520000</v>
      </c>
      <c r="D100" s="140">
        <v>5120000</v>
      </c>
      <c r="E100" s="140">
        <v>7360000</v>
      </c>
      <c r="F100" s="140">
        <v>8960000</v>
      </c>
      <c r="G100" s="140">
        <v>10560000</v>
      </c>
      <c r="H100" s="140">
        <v>12160000</v>
      </c>
      <c r="I100" s="140">
        <v>13760000</v>
      </c>
      <c r="J100" s="140">
        <v>15360000</v>
      </c>
      <c r="K100" s="140">
        <v>18560000</v>
      </c>
      <c r="L100" s="140">
        <v>20480000</v>
      </c>
      <c r="M100" s="140"/>
    </row>
    <row r="101" spans="1:13" hidden="1">
      <c r="A101" s="140"/>
      <c r="B101" s="140">
        <v>0</v>
      </c>
      <c r="C101" s="140">
        <v>0</v>
      </c>
      <c r="D101" s="140">
        <v>0</v>
      </c>
      <c r="E101" s="140">
        <v>1920000</v>
      </c>
      <c r="F101" s="140">
        <v>5760000</v>
      </c>
      <c r="G101" s="140">
        <v>5760000</v>
      </c>
      <c r="H101" s="140">
        <v>5760000</v>
      </c>
      <c r="I101" s="140">
        <v>7680000</v>
      </c>
      <c r="J101" s="140">
        <v>7680000</v>
      </c>
      <c r="K101" s="140">
        <v>7680000</v>
      </c>
      <c r="L101" s="140">
        <v>7680000</v>
      </c>
      <c r="M101" s="140"/>
    </row>
    <row r="102" spans="1:13" hidden="1">
      <c r="A102" s="140"/>
      <c r="B102" s="140">
        <v>0</v>
      </c>
      <c r="C102" s="140">
        <v>1800000</v>
      </c>
      <c r="D102" s="140">
        <v>3600000</v>
      </c>
      <c r="E102" s="140">
        <v>9200000</v>
      </c>
      <c r="F102" s="140">
        <v>11000000</v>
      </c>
      <c r="G102" s="140">
        <v>11000000</v>
      </c>
      <c r="H102" s="140">
        <v>14800000</v>
      </c>
      <c r="I102" s="140">
        <v>14800000</v>
      </c>
      <c r="J102" s="140">
        <v>14800000</v>
      </c>
      <c r="K102" s="140">
        <v>18400000</v>
      </c>
      <c r="L102" s="140">
        <v>18400000</v>
      </c>
      <c r="M102" s="140"/>
    </row>
    <row r="103" spans="1:13" hidden="1">
      <c r="A103" s="140"/>
      <c r="B103" s="140">
        <v>5546000</v>
      </c>
      <c r="C103" s="140">
        <v>8972000</v>
      </c>
      <c r="D103" s="140">
        <v>21808000</v>
      </c>
      <c r="E103" s="140">
        <v>32892000</v>
      </c>
      <c r="F103" s="140">
        <v>57428000</v>
      </c>
      <c r="G103" s="140">
        <v>64461000</v>
      </c>
      <c r="H103" s="140">
        <v>64461000</v>
      </c>
      <c r="I103" s="140">
        <v>75999000</v>
      </c>
      <c r="J103" s="140">
        <v>75999000</v>
      </c>
      <c r="K103" s="140">
        <v>80912000</v>
      </c>
      <c r="L103" s="140">
        <v>80912000</v>
      </c>
      <c r="M103" s="140"/>
    </row>
    <row r="104" spans="1:13" hidden="1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>
        <v>150380000</v>
      </c>
    </row>
    <row r="105" spans="1:13" hidden="1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</row>
    <row r="106" spans="1:13" hidden="1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</row>
    <row r="107" spans="1:13" hidden="1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</row>
    <row r="108" spans="1:13" hidden="1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</row>
    <row r="109" spans="1:13" hidden="1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</row>
    <row r="110" spans="1:13" hidden="1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</row>
    <row r="111" spans="1:13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</row>
    <row r="112" spans="1:13">
      <c r="A112" s="140"/>
      <c r="B112" s="140">
        <v>1100000</v>
      </c>
      <c r="C112" s="140">
        <v>3240000</v>
      </c>
      <c r="D112" s="140">
        <v>3240000</v>
      </c>
      <c r="E112" s="140">
        <v>3240000</v>
      </c>
      <c r="F112" s="140">
        <v>5240000</v>
      </c>
      <c r="G112" s="140">
        <v>6340000</v>
      </c>
      <c r="H112" s="140">
        <v>6340000</v>
      </c>
      <c r="I112" s="140">
        <v>8340000</v>
      </c>
      <c r="J112" s="140">
        <v>8340000</v>
      </c>
      <c r="K112" s="140">
        <v>12950000</v>
      </c>
      <c r="L112" s="140">
        <v>12950000</v>
      </c>
      <c r="M112" s="140"/>
    </row>
    <row r="113" spans="1:13">
      <c r="A113" s="140"/>
      <c r="B113" s="140">
        <v>550000</v>
      </c>
      <c r="C113" s="140">
        <v>1180000</v>
      </c>
      <c r="D113" s="140">
        <v>1730000</v>
      </c>
      <c r="E113" s="140">
        <v>2280000</v>
      </c>
      <c r="F113" s="140">
        <v>2910000</v>
      </c>
      <c r="G113" s="140">
        <v>3460000</v>
      </c>
      <c r="H113" s="140">
        <v>4010000</v>
      </c>
      <c r="I113" s="140">
        <v>4650000</v>
      </c>
      <c r="J113" s="140">
        <v>5070000</v>
      </c>
      <c r="K113" s="140">
        <v>5490000</v>
      </c>
      <c r="L113" s="140">
        <v>6540000</v>
      </c>
      <c r="M113" s="140"/>
    </row>
    <row r="114" spans="1:13">
      <c r="A114" s="140">
        <f>SUM(A112:A113)</f>
        <v>0</v>
      </c>
      <c r="B114" s="140">
        <f t="shared" ref="B114:L114" si="7">SUM(B112:B113)</f>
        <v>1650000</v>
      </c>
      <c r="C114" s="140">
        <f t="shared" si="7"/>
        <v>4420000</v>
      </c>
      <c r="D114" s="140">
        <f t="shared" si="7"/>
        <v>4970000</v>
      </c>
      <c r="E114" s="140">
        <f t="shared" si="7"/>
        <v>5520000</v>
      </c>
      <c r="F114" s="140">
        <f t="shared" si="7"/>
        <v>8150000</v>
      </c>
      <c r="G114" s="140">
        <f t="shared" si="7"/>
        <v>9800000</v>
      </c>
      <c r="H114" s="140">
        <f t="shared" si="7"/>
        <v>10350000</v>
      </c>
      <c r="I114" s="140">
        <f t="shared" si="7"/>
        <v>12990000</v>
      </c>
      <c r="J114" s="140">
        <f t="shared" si="7"/>
        <v>13410000</v>
      </c>
      <c r="K114" s="140">
        <f t="shared" si="7"/>
        <v>18440000</v>
      </c>
      <c r="L114" s="140">
        <f t="shared" si="7"/>
        <v>19490000</v>
      </c>
      <c r="M114" s="140">
        <v>19490000</v>
      </c>
    </row>
    <row r="116" spans="1:13">
      <c r="A116" s="140">
        <v>0</v>
      </c>
      <c r="B116" s="140">
        <v>4545000</v>
      </c>
      <c r="C116" s="140">
        <v>9090000</v>
      </c>
      <c r="D116" s="140">
        <v>13635000</v>
      </c>
      <c r="E116" s="140">
        <v>18180000</v>
      </c>
      <c r="F116" s="140">
        <v>22725000</v>
      </c>
      <c r="G116" s="140">
        <v>27270000</v>
      </c>
      <c r="H116" s="140">
        <v>31815000</v>
      </c>
      <c r="I116" s="140">
        <v>36360000</v>
      </c>
      <c r="J116" s="140">
        <v>40905000</v>
      </c>
      <c r="K116" s="140">
        <v>45450000</v>
      </c>
      <c r="L116" s="140">
        <v>49996000</v>
      </c>
    </row>
    <row r="117" spans="1:13">
      <c r="A117" s="140">
        <v>0</v>
      </c>
      <c r="B117" s="140">
        <v>0</v>
      </c>
      <c r="C117" s="140">
        <v>0</v>
      </c>
      <c r="D117" s="140">
        <v>2650000</v>
      </c>
      <c r="E117" s="140">
        <v>2650000</v>
      </c>
      <c r="F117" s="140">
        <v>2650000</v>
      </c>
      <c r="G117" s="140">
        <v>2650000</v>
      </c>
      <c r="H117" s="140">
        <v>5300000</v>
      </c>
      <c r="I117" s="140">
        <v>5300000</v>
      </c>
      <c r="J117" s="140">
        <v>5300000</v>
      </c>
      <c r="K117" s="140">
        <v>5300000</v>
      </c>
      <c r="L117" s="140">
        <v>5300000</v>
      </c>
    </row>
    <row r="118" spans="1:13">
      <c r="A118" s="140">
        <v>0</v>
      </c>
      <c r="B118" s="140">
        <v>0</v>
      </c>
      <c r="C118" s="140">
        <v>0</v>
      </c>
      <c r="D118" s="140">
        <v>45000000</v>
      </c>
      <c r="E118" s="140">
        <v>45000000</v>
      </c>
      <c r="F118" s="140">
        <v>45000000</v>
      </c>
      <c r="G118" s="140">
        <v>45000000</v>
      </c>
      <c r="H118" s="140">
        <v>60000000</v>
      </c>
      <c r="I118" s="140">
        <v>60000000</v>
      </c>
      <c r="J118" s="140">
        <v>60000000</v>
      </c>
      <c r="K118" s="140">
        <v>60000000</v>
      </c>
      <c r="L118" s="140">
        <v>60000000</v>
      </c>
    </row>
    <row r="119" spans="1:13">
      <c r="A119" s="140">
        <v>0</v>
      </c>
      <c r="B119" s="140">
        <v>0</v>
      </c>
      <c r="C119" s="140">
        <v>7200000</v>
      </c>
      <c r="D119" s="140">
        <v>7200000</v>
      </c>
      <c r="E119" s="140">
        <v>7200000</v>
      </c>
      <c r="F119" s="140">
        <v>14400000</v>
      </c>
      <c r="G119" s="140">
        <v>14400000</v>
      </c>
      <c r="H119" s="140">
        <v>14400000</v>
      </c>
      <c r="I119" s="140">
        <v>21600000</v>
      </c>
      <c r="J119" s="140">
        <v>21600000</v>
      </c>
      <c r="K119" s="140">
        <v>28800000</v>
      </c>
      <c r="L119" s="140">
        <v>28800000</v>
      </c>
    </row>
    <row r="120" spans="1:13">
      <c r="A120" s="140">
        <v>0</v>
      </c>
      <c r="B120" s="140">
        <v>12000000</v>
      </c>
      <c r="C120" s="140">
        <v>24000000</v>
      </c>
      <c r="D120" s="140">
        <v>36500000</v>
      </c>
      <c r="E120" s="140">
        <v>49000000</v>
      </c>
      <c r="F120" s="140">
        <v>61500000</v>
      </c>
      <c r="G120" s="140">
        <v>73500000</v>
      </c>
      <c r="H120" s="140">
        <v>85500000</v>
      </c>
      <c r="I120" s="140">
        <v>97864000</v>
      </c>
      <c r="J120" s="140">
        <v>109864000</v>
      </c>
      <c r="K120" s="140">
        <v>121864000</v>
      </c>
      <c r="L120" s="140">
        <v>133864000</v>
      </c>
    </row>
    <row r="121" spans="1:13">
      <c r="A121" s="140">
        <v>0</v>
      </c>
      <c r="B121" s="140">
        <v>16545000</v>
      </c>
      <c r="C121" s="140">
        <v>40290000</v>
      </c>
      <c r="D121" s="140">
        <v>104985000</v>
      </c>
      <c r="E121" s="140">
        <v>122030000</v>
      </c>
      <c r="F121" s="140">
        <v>146275000</v>
      </c>
      <c r="G121" s="140">
        <v>162820000</v>
      </c>
      <c r="H121" s="140">
        <v>197015000</v>
      </c>
      <c r="I121" s="140">
        <v>221124000</v>
      </c>
      <c r="J121" s="140">
        <v>237669000</v>
      </c>
      <c r="K121" s="140">
        <v>261414000</v>
      </c>
      <c r="L121" s="140">
        <v>277960000</v>
      </c>
      <c r="M121">
        <v>277960000</v>
      </c>
    </row>
    <row r="122" spans="1:13">
      <c r="M122" s="140">
        <f>+M121+M114+M93+M83+M76+M61+M25+M15+M11</f>
        <v>1110084000</v>
      </c>
    </row>
  </sheetData>
  <pageMargins left="0.7" right="0.7" top="0.75" bottom="0.75" header="0.3" footer="0.3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(kurva-S) fisik</vt:lpstr>
      <vt:lpstr>(kurva-S) keuangan</vt:lpstr>
      <vt:lpstr>Capaian Output</vt:lpstr>
      <vt:lpstr>Sheet1</vt:lpstr>
      <vt:lpstr>'(kurva-S) fisik'!Print_Area</vt:lpstr>
      <vt:lpstr>'(kurva-S) keuangan'!Print_Area</vt:lpstr>
      <vt:lpstr>'Capaian Output'!Print_Area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PROKR</dc:creator>
  <cp:lastModifiedBy>TOSHIBA</cp:lastModifiedBy>
  <cp:lastPrinted>2014-11-14T03:52:36Z</cp:lastPrinted>
  <dcterms:created xsi:type="dcterms:W3CDTF">2012-03-20T04:35:39Z</dcterms:created>
  <dcterms:modified xsi:type="dcterms:W3CDTF">2014-12-16T12:00:46Z</dcterms:modified>
</cp:coreProperties>
</file>